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5480" windowHeight="7935"/>
  </bookViews>
  <sheets>
    <sheet name="контракт 13 - 14" sheetId="5" r:id="rId1"/>
  </sheets>
  <definedNames>
    <definedName name="_xlnm.Print_Area" localSheetId="0">'контракт 13 - 14'!$A$1:$Q$43</definedName>
  </definedNames>
  <calcPr calcId="114210"/>
</workbook>
</file>

<file path=xl/calcChain.xml><?xml version="1.0" encoding="utf-8"?>
<calcChain xmlns="http://schemas.openxmlformats.org/spreadsheetml/2006/main">
  <c r="G13" i="5"/>
  <c r="D13"/>
  <c r="H13"/>
  <c r="K42"/>
  <c r="I42"/>
  <c r="G42"/>
  <c r="F42"/>
  <c r="D42"/>
  <c r="Q42"/>
  <c r="H38"/>
  <c r="J38"/>
  <c r="P38"/>
  <c r="H39"/>
  <c r="J39"/>
  <c r="P39"/>
  <c r="H40"/>
  <c r="J40"/>
  <c r="P40"/>
  <c r="H37"/>
  <c r="J37"/>
  <c r="P37"/>
  <c r="P41"/>
  <c r="P42"/>
  <c r="H42"/>
  <c r="J42"/>
  <c r="L42"/>
  <c r="O42"/>
  <c r="N42"/>
  <c r="Q24"/>
  <c r="P24"/>
  <c r="H20"/>
  <c r="H21"/>
  <c r="H24"/>
  <c r="O24"/>
  <c r="N24"/>
  <c r="M24"/>
  <c r="L24"/>
  <c r="K24"/>
  <c r="J20"/>
  <c r="J21"/>
  <c r="J24"/>
  <c r="I24"/>
  <c r="G24"/>
  <c r="F24"/>
  <c r="D24"/>
  <c r="H26"/>
  <c r="J26"/>
  <c r="L26"/>
  <c r="N26"/>
  <c r="O26"/>
  <c r="P26"/>
  <c r="Q26"/>
  <c r="H11"/>
  <c r="J11"/>
  <c r="L11"/>
  <c r="O11"/>
  <c r="P21"/>
  <c r="O21"/>
  <c r="P20"/>
  <c r="O20"/>
  <c r="M18"/>
  <c r="Q15"/>
  <c r="Q16"/>
  <c r="Q17"/>
  <c r="K18"/>
  <c r="L15"/>
  <c r="L16"/>
  <c r="L17"/>
  <c r="I18"/>
  <c r="J15"/>
  <c r="J16"/>
  <c r="J17"/>
  <c r="G18"/>
  <c r="H15"/>
  <c r="H16"/>
  <c r="P16"/>
  <c r="H17"/>
  <c r="F18"/>
  <c r="D18"/>
  <c r="I13"/>
  <c r="J13"/>
  <c r="L28"/>
  <c r="K13"/>
  <c r="F41"/>
  <c r="D41"/>
  <c r="Q9"/>
  <c r="Q10"/>
  <c r="Q11"/>
  <c r="Q12"/>
  <c r="H10"/>
  <c r="J10"/>
  <c r="L10"/>
  <c r="O10"/>
  <c r="H9"/>
  <c r="J9"/>
  <c r="L9"/>
  <c r="O9"/>
  <c r="F13"/>
  <c r="N10"/>
  <c r="N27"/>
  <c r="Q27"/>
  <c r="H27"/>
  <c r="J27"/>
  <c r="L27"/>
  <c r="Q32"/>
  <c r="H32"/>
  <c r="J32"/>
  <c r="L32"/>
  <c r="N32"/>
  <c r="Q38"/>
  <c r="L38"/>
  <c r="N38"/>
  <c r="O16"/>
  <c r="M41"/>
  <c r="K41"/>
  <c r="I41"/>
  <c r="G41"/>
  <c r="Q28"/>
  <c r="Q31"/>
  <c r="M34"/>
  <c r="D34"/>
  <c r="N34"/>
  <c r="K34"/>
  <c r="I34"/>
  <c r="G34"/>
  <c r="F34"/>
  <c r="M29"/>
  <c r="D29"/>
  <c r="N29"/>
  <c r="K29"/>
  <c r="I29"/>
  <c r="J29"/>
  <c r="G29"/>
  <c r="F29"/>
  <c r="P15"/>
  <c r="P17"/>
  <c r="P9"/>
  <c r="N9"/>
  <c r="N12"/>
  <c r="H12"/>
  <c r="J12"/>
  <c r="P12"/>
  <c r="L12"/>
  <c r="M13"/>
  <c r="O17"/>
  <c r="H28"/>
  <c r="H29"/>
  <c r="H31"/>
  <c r="J31"/>
  <c r="P31"/>
  <c r="L31"/>
  <c r="H34"/>
  <c r="L34"/>
  <c r="Q39"/>
  <c r="O12"/>
  <c r="L39"/>
  <c r="O39"/>
  <c r="Q41"/>
  <c r="L41"/>
  <c r="H41"/>
  <c r="Q40"/>
  <c r="N40"/>
  <c r="L40"/>
  <c r="Q37"/>
  <c r="N37"/>
  <c r="L37"/>
  <c r="N31"/>
  <c r="J28"/>
  <c r="P28"/>
  <c r="N28"/>
  <c r="N18"/>
  <c r="O15"/>
  <c r="O40"/>
  <c r="N41"/>
  <c r="P11"/>
  <c r="P10"/>
  <c r="O38"/>
  <c r="P32"/>
  <c r="P27"/>
  <c r="Q29"/>
  <c r="P13"/>
  <c r="P29"/>
  <c r="O28"/>
  <c r="L29"/>
  <c r="J34"/>
  <c r="O34"/>
  <c r="Q34"/>
  <c r="L13"/>
  <c r="N13"/>
  <c r="J41"/>
  <c r="O41"/>
  <c r="J18"/>
  <c r="O31"/>
  <c r="Q13"/>
  <c r="L18"/>
  <c r="H18"/>
  <c r="O18"/>
  <c r="Q18"/>
  <c r="O13"/>
  <c r="P18"/>
  <c r="O37"/>
  <c r="O29"/>
  <c r="O32"/>
  <c r="O27"/>
  <c r="P34"/>
</calcChain>
</file>

<file path=xl/sharedStrings.xml><?xml version="1.0" encoding="utf-8"?>
<sst xmlns="http://schemas.openxmlformats.org/spreadsheetml/2006/main" count="70" uniqueCount="43">
  <si>
    <t>Найменування дисциплін</t>
  </si>
  <si>
    <t>Курс</t>
  </si>
  <si>
    <t>З них одержали оцінки</t>
  </si>
  <si>
    <t>відмінно</t>
  </si>
  <si>
    <t>добре</t>
  </si>
  <si>
    <t>задовільно</t>
  </si>
  <si>
    <t>незадовільно</t>
  </si>
  <si>
    <t>кіл.</t>
  </si>
  <si>
    <t>%</t>
  </si>
  <si>
    <t>1 курс</t>
  </si>
  <si>
    <t>1.</t>
  </si>
  <si>
    <t>2.</t>
  </si>
  <si>
    <t>2 курс</t>
  </si>
  <si>
    <t>4 курс</t>
  </si>
  <si>
    <t>5 курс</t>
  </si>
  <si>
    <t>№ п/п</t>
  </si>
  <si>
    <t>З’явились на контрольну роботу</t>
  </si>
  <si>
    <t>Абсолютна успішність %</t>
  </si>
  <si>
    <t>Якість навчання %</t>
  </si>
  <si>
    <t>Середній бал</t>
  </si>
  <si>
    <t>Разом студентів</t>
  </si>
  <si>
    <t>В а/в</t>
  </si>
  <si>
    <t>Всього по 1 курсу</t>
  </si>
  <si>
    <t>Всього по 2 курсу</t>
  </si>
  <si>
    <t>Всього по 4 курсу</t>
  </si>
  <si>
    <t>Всього по 5 курсу</t>
  </si>
  <si>
    <t>Бюджет</t>
  </si>
  <si>
    <t>7 курс</t>
  </si>
  <si>
    <t>Всього по 7 курсу</t>
  </si>
  <si>
    <t>Психодіагностика психічних розладів та їх реабілітація</t>
  </si>
  <si>
    <t>3.</t>
  </si>
  <si>
    <t>4.</t>
  </si>
  <si>
    <t>Психологія та психодіагностика аномального розвитку</t>
  </si>
  <si>
    <t>3 курс</t>
  </si>
  <si>
    <t>Музичне мистецтво</t>
  </si>
  <si>
    <t xml:space="preserve">Психологія </t>
  </si>
  <si>
    <t>Психологія</t>
  </si>
  <si>
    <t>Соціальна робота</t>
  </si>
  <si>
    <t>Спеціальна освіта</t>
  </si>
  <si>
    <t>Соціальна педагогіка</t>
  </si>
  <si>
    <t>Разом по 3 курсу</t>
  </si>
  <si>
    <t>Всього по факультету</t>
  </si>
  <si>
    <t>Факультет педагогіки та психології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</si>
</sst>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4"/>
      <name val="Times New Roman"/>
      <family val="1"/>
      <charset val="204"/>
    </font>
    <font>
      <sz val="11"/>
      <color indexed="48"/>
      <name val="Calibri"/>
      <family val="2"/>
      <charset val="204"/>
    </font>
    <font>
      <b/>
      <sz val="14"/>
      <name val="Times New Roman"/>
      <family val="1"/>
      <charset val="204"/>
    </font>
    <font>
      <sz val="8"/>
      <name val="Calibri"/>
      <family val="2"/>
      <charset val="204"/>
    </font>
    <font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20"/>
      <name val="Times New Roman"/>
      <family val="1"/>
      <charset val="204"/>
    </font>
    <font>
      <sz val="2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textRotation="90" wrapText="1"/>
    </xf>
    <xf numFmtId="0" fontId="2" fillId="0" borderId="8" xfId="0" applyFont="1" applyFill="1" applyBorder="1" applyAlignment="1">
      <alignment textRotation="90" wrapText="1"/>
    </xf>
    <xf numFmtId="0" fontId="1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textRotation="90" wrapText="1"/>
    </xf>
    <xf numFmtId="0" fontId="1" fillId="0" borderId="1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top" wrapText="1"/>
    </xf>
    <xf numFmtId="0" fontId="8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7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0" xfId="0" applyFont="1" applyFill="1"/>
    <xf numFmtId="0" fontId="3" fillId="0" borderId="13" xfId="0" applyFont="1" applyFill="1" applyBorder="1" applyAlignment="1">
      <alignment horizontal="center" wrapText="1"/>
    </xf>
    <xf numFmtId="0" fontId="2" fillId="0" borderId="0" xfId="0" applyFont="1" applyFill="1"/>
    <xf numFmtId="0" fontId="1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wrapText="1"/>
    </xf>
    <xf numFmtId="0" fontId="1" fillId="0" borderId="18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left" vertical="center" wrapText="1"/>
    </xf>
    <xf numFmtId="0" fontId="7" fillId="0" borderId="0" xfId="0" applyFont="1" applyFill="1" applyBorder="1"/>
    <xf numFmtId="0" fontId="9" fillId="0" borderId="0" xfId="0" applyFont="1" applyFill="1" applyBorder="1"/>
    <xf numFmtId="0" fontId="7" fillId="0" borderId="1" xfId="0" applyFont="1" applyFill="1" applyBorder="1"/>
    <xf numFmtId="0" fontId="3" fillId="0" borderId="1" xfId="0" applyFont="1" applyFill="1" applyBorder="1"/>
    <xf numFmtId="0" fontId="3" fillId="0" borderId="22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Fill="1"/>
    <xf numFmtId="0" fontId="3" fillId="0" borderId="21" xfId="0" applyFont="1" applyFill="1" applyBorder="1"/>
    <xf numFmtId="0" fontId="9" fillId="0" borderId="22" xfId="0" applyFont="1" applyFill="1" applyBorder="1" applyAlignment="1">
      <alignment horizontal="center" wrapText="1"/>
    </xf>
    <xf numFmtId="0" fontId="9" fillId="0" borderId="40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textRotation="90" wrapText="1"/>
    </xf>
    <xf numFmtId="0" fontId="1" fillId="0" borderId="13" xfId="0" applyFont="1" applyFill="1" applyBorder="1" applyAlignment="1">
      <alignment horizontal="center" textRotation="90" wrapText="1"/>
    </xf>
    <xf numFmtId="0" fontId="1" fillId="0" borderId="35" xfId="0" applyFont="1" applyFill="1" applyBorder="1" applyAlignment="1">
      <alignment horizontal="center" textRotation="90" wrapText="1"/>
    </xf>
    <xf numFmtId="0" fontId="1" fillId="0" borderId="38" xfId="0" applyFont="1" applyFill="1" applyBorder="1" applyAlignment="1">
      <alignment horizontal="center" textRotation="90" wrapText="1"/>
    </xf>
    <xf numFmtId="0" fontId="1" fillId="0" borderId="7" xfId="0" applyFont="1" applyFill="1" applyBorder="1" applyAlignment="1">
      <alignment horizontal="center" textRotation="90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2" xfId="0" applyFont="1" applyFill="1" applyBorder="1" applyAlignment="1">
      <alignment horizontal="center" textRotation="90" wrapText="1"/>
    </xf>
    <xf numFmtId="0" fontId="1" fillId="0" borderId="22" xfId="0" applyFont="1" applyFill="1" applyBorder="1" applyAlignment="1">
      <alignment horizontal="center" textRotation="90" wrapText="1"/>
    </xf>
    <xf numFmtId="0" fontId="1" fillId="0" borderId="6" xfId="0" applyFont="1" applyFill="1" applyBorder="1" applyAlignment="1">
      <alignment horizontal="center" textRotation="90" wrapText="1"/>
    </xf>
    <xf numFmtId="0" fontId="1" fillId="0" borderId="34" xfId="0" applyFont="1" applyFill="1" applyBorder="1" applyAlignment="1">
      <alignment horizontal="center" textRotation="90" wrapText="1"/>
    </xf>
    <xf numFmtId="0" fontId="1" fillId="0" borderId="14" xfId="0" applyFont="1" applyFill="1" applyBorder="1" applyAlignment="1">
      <alignment horizontal="center" textRotation="90" wrapText="1"/>
    </xf>
    <xf numFmtId="0" fontId="1" fillId="0" borderId="16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BreakPreview" topLeftCell="A25" zoomScale="75" zoomScaleSheetLayoutView="87" workbookViewId="0">
      <selection activeCell="Q42" sqref="Q42"/>
    </sheetView>
  </sheetViews>
  <sheetFormatPr defaultRowHeight="15"/>
  <cols>
    <col min="1" max="1" width="4.140625" style="1" customWidth="1"/>
    <col min="2" max="2" width="53.140625" style="1" customWidth="1"/>
    <col min="3" max="3" width="4" style="1" customWidth="1"/>
    <col min="4" max="4" width="6" style="1" customWidth="1"/>
    <col min="5" max="5" width="3.42578125" style="1" customWidth="1"/>
    <col min="6" max="6" width="6.42578125" style="1" customWidth="1"/>
    <col min="7" max="7" width="6" style="1" customWidth="1"/>
    <col min="8" max="8" width="6.28515625" style="2" customWidth="1"/>
    <col min="9" max="9" width="6.42578125" style="1" customWidth="1"/>
    <col min="10" max="10" width="6.28515625" style="2" customWidth="1"/>
    <col min="11" max="11" width="6.42578125" style="1" customWidth="1"/>
    <col min="12" max="12" width="6" style="2" customWidth="1"/>
    <col min="13" max="13" width="4.42578125" style="1" customWidth="1"/>
    <col min="14" max="14" width="6" style="2" customWidth="1"/>
    <col min="15" max="15" width="6.28515625" style="2" customWidth="1"/>
    <col min="16" max="16" width="6" style="2" customWidth="1"/>
    <col min="17" max="17" width="5.140625" style="2" customWidth="1"/>
    <col min="18" max="16384" width="9.140625" style="1"/>
  </cols>
  <sheetData>
    <row r="1" spans="1:17" ht="15.75" thickBot="1"/>
    <row r="2" spans="1:17" ht="84.75" customHeight="1" thickBot="1">
      <c r="A2" s="88" t="s">
        <v>15</v>
      </c>
      <c r="B2" s="73" t="s">
        <v>0</v>
      </c>
      <c r="C2" s="90" t="s">
        <v>1</v>
      </c>
      <c r="D2" s="76" t="s">
        <v>20</v>
      </c>
      <c r="E2" s="76" t="s">
        <v>21</v>
      </c>
      <c r="F2" s="78" t="s">
        <v>16</v>
      </c>
      <c r="G2" s="84" t="s">
        <v>2</v>
      </c>
      <c r="H2" s="85"/>
      <c r="I2" s="85"/>
      <c r="J2" s="85"/>
      <c r="K2" s="85"/>
      <c r="L2" s="85"/>
      <c r="M2" s="85"/>
      <c r="N2" s="86"/>
      <c r="O2" s="95" t="s">
        <v>17</v>
      </c>
      <c r="P2" s="76" t="s">
        <v>18</v>
      </c>
      <c r="Q2" s="78" t="s">
        <v>19</v>
      </c>
    </row>
    <row r="3" spans="1:17" ht="15.75">
      <c r="A3" s="89"/>
      <c r="B3" s="74"/>
      <c r="C3" s="91"/>
      <c r="D3" s="93"/>
      <c r="E3" s="93"/>
      <c r="F3" s="79"/>
      <c r="G3" s="87" t="s">
        <v>3</v>
      </c>
      <c r="H3" s="81"/>
      <c r="I3" s="81" t="s">
        <v>4</v>
      </c>
      <c r="J3" s="81"/>
      <c r="K3" s="81" t="s">
        <v>5</v>
      </c>
      <c r="L3" s="81"/>
      <c r="M3" s="81" t="s">
        <v>6</v>
      </c>
      <c r="N3" s="82"/>
      <c r="O3" s="96"/>
      <c r="P3" s="77"/>
      <c r="Q3" s="97"/>
    </row>
    <row r="4" spans="1:17" ht="16.5" thickBot="1">
      <c r="A4" s="7"/>
      <c r="B4" s="75"/>
      <c r="C4" s="92"/>
      <c r="D4" s="94"/>
      <c r="E4" s="94"/>
      <c r="F4" s="80"/>
      <c r="G4" s="15" t="s">
        <v>7</v>
      </c>
      <c r="H4" s="4" t="s">
        <v>8</v>
      </c>
      <c r="I4" s="4" t="s">
        <v>7</v>
      </c>
      <c r="J4" s="4" t="s">
        <v>8</v>
      </c>
      <c r="K4" s="4" t="s">
        <v>7</v>
      </c>
      <c r="L4" s="4" t="s">
        <v>8</v>
      </c>
      <c r="M4" s="4" t="s">
        <v>7</v>
      </c>
      <c r="N4" s="16" t="s">
        <v>8</v>
      </c>
      <c r="O4" s="13"/>
      <c r="P4" s="10"/>
      <c r="Q4" s="11"/>
    </row>
    <row r="5" spans="1:17" ht="16.5" thickBot="1">
      <c r="A5" s="5">
        <v>1</v>
      </c>
      <c r="B5" s="8">
        <v>2</v>
      </c>
      <c r="C5" s="8">
        <v>3</v>
      </c>
      <c r="D5" s="8">
        <v>4</v>
      </c>
      <c r="E5" s="12">
        <v>5</v>
      </c>
      <c r="F5" s="12">
        <v>6</v>
      </c>
      <c r="G5" s="17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9">
        <v>14</v>
      </c>
      <c r="O5" s="14">
        <v>15</v>
      </c>
      <c r="P5" s="8">
        <v>16</v>
      </c>
      <c r="Q5" s="9">
        <v>17</v>
      </c>
    </row>
    <row r="6" spans="1:17" ht="30" customHeight="1">
      <c r="A6" s="83" t="s">
        <v>26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</row>
    <row r="7" spans="1:17" ht="25.5" customHeight="1">
      <c r="A7" s="66" t="s">
        <v>42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</row>
    <row r="8" spans="1:17" ht="25.5" customHeight="1">
      <c r="A8" s="67" t="s">
        <v>9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</row>
    <row r="9" spans="1:17" s="19" customFormat="1" ht="18.75">
      <c r="A9" s="21" t="s">
        <v>10</v>
      </c>
      <c r="B9" s="36" t="s">
        <v>34</v>
      </c>
      <c r="C9" s="21">
        <v>1</v>
      </c>
      <c r="D9" s="41">
        <v>30</v>
      </c>
      <c r="E9" s="41"/>
      <c r="F9" s="42">
        <v>29</v>
      </c>
      <c r="G9" s="42">
        <v>9</v>
      </c>
      <c r="H9" s="42">
        <f>G9*100/D9</f>
        <v>30</v>
      </c>
      <c r="I9" s="42">
        <v>11</v>
      </c>
      <c r="J9" s="42">
        <f>I9*100/D9</f>
        <v>36.666666666666664</v>
      </c>
      <c r="K9" s="42">
        <v>9</v>
      </c>
      <c r="L9" s="42">
        <f>K9*100/D9</f>
        <v>30</v>
      </c>
      <c r="M9" s="42">
        <v>0</v>
      </c>
      <c r="N9" s="42">
        <f>M9*100/F9</f>
        <v>0</v>
      </c>
      <c r="O9" s="42">
        <f>SUM(H9,J9,L9)</f>
        <v>96.666666666666657</v>
      </c>
      <c r="P9" s="42">
        <f>SUM(H9,J9)</f>
        <v>66.666666666666657</v>
      </c>
      <c r="Q9" s="42">
        <f>(G9*5+I9*4+K9*3+M9*2)/D9</f>
        <v>3.8666666666666667</v>
      </c>
    </row>
    <row r="10" spans="1:17" s="19" customFormat="1" ht="18.75">
      <c r="A10" s="21" t="s">
        <v>11</v>
      </c>
      <c r="B10" s="37" t="s">
        <v>35</v>
      </c>
      <c r="C10" s="21">
        <v>1</v>
      </c>
      <c r="D10" s="21">
        <v>32</v>
      </c>
      <c r="E10" s="21"/>
      <c r="F10" s="21">
        <v>32</v>
      </c>
      <c r="G10" s="21">
        <v>8</v>
      </c>
      <c r="H10" s="21">
        <f>G10*100/D10</f>
        <v>25</v>
      </c>
      <c r="I10" s="21">
        <v>21</v>
      </c>
      <c r="J10" s="21">
        <f>I10*100/D10</f>
        <v>65.625</v>
      </c>
      <c r="K10" s="21">
        <v>3</v>
      </c>
      <c r="L10" s="21">
        <f>K10*100/D10</f>
        <v>9.375</v>
      </c>
      <c r="M10" s="21">
        <v>0</v>
      </c>
      <c r="N10" s="21">
        <f>M10*100/F10</f>
        <v>0</v>
      </c>
      <c r="O10" s="21">
        <f>SUM(H10,J10,L10)</f>
        <v>100</v>
      </c>
      <c r="P10" s="21">
        <f>SUM(H10,J10)</f>
        <v>90.625</v>
      </c>
      <c r="Q10" s="21">
        <f>(G10*5+I10*4+K10*3+M10*2)/D10</f>
        <v>4.15625</v>
      </c>
    </row>
    <row r="11" spans="1:17" s="19" customFormat="1" ht="18.75">
      <c r="A11" s="35" t="s">
        <v>30</v>
      </c>
      <c r="B11" s="33" t="s">
        <v>37</v>
      </c>
      <c r="C11" s="40">
        <v>1</v>
      </c>
      <c r="D11" s="21">
        <v>25</v>
      </c>
      <c r="E11" s="21"/>
      <c r="F11" s="21">
        <v>24</v>
      </c>
      <c r="G11" s="21">
        <v>11</v>
      </c>
      <c r="H11" s="21">
        <f>G11*100/D11</f>
        <v>44</v>
      </c>
      <c r="I11" s="21">
        <v>6</v>
      </c>
      <c r="J11" s="21">
        <f>I11*100/D11</f>
        <v>24</v>
      </c>
      <c r="K11" s="21">
        <v>7</v>
      </c>
      <c r="L11" s="21">
        <f>K11*100/D11</f>
        <v>28</v>
      </c>
      <c r="M11" s="21">
        <v>0</v>
      </c>
      <c r="N11" s="21">
        <v>0</v>
      </c>
      <c r="O11" s="21">
        <f>SUM(H11,J11,L11)</f>
        <v>96</v>
      </c>
      <c r="P11" s="21">
        <f>SUM(H11,J11)</f>
        <v>68</v>
      </c>
      <c r="Q11" s="21">
        <f>(G11*5+I11*4+K11*3+M11*2)/D11</f>
        <v>4</v>
      </c>
    </row>
    <row r="12" spans="1:17" s="19" customFormat="1" ht="18.75">
      <c r="A12" s="21" t="s">
        <v>31</v>
      </c>
      <c r="B12" s="38" t="s">
        <v>38</v>
      </c>
      <c r="C12" s="21">
        <v>1</v>
      </c>
      <c r="D12" s="22">
        <v>44</v>
      </c>
      <c r="E12" s="22"/>
      <c r="F12" s="23">
        <v>43</v>
      </c>
      <c r="G12" s="23">
        <v>19</v>
      </c>
      <c r="H12" s="43">
        <f>G12*100/D12</f>
        <v>43.18181818181818</v>
      </c>
      <c r="I12" s="23">
        <v>18</v>
      </c>
      <c r="J12" s="43">
        <f>I12*100/D12</f>
        <v>40.909090909090907</v>
      </c>
      <c r="K12" s="23">
        <v>5</v>
      </c>
      <c r="L12" s="23">
        <f>K12*100/D12</f>
        <v>11.363636363636363</v>
      </c>
      <c r="M12" s="23">
        <v>0</v>
      </c>
      <c r="N12" s="23">
        <f>M12*100/F12</f>
        <v>0</v>
      </c>
      <c r="O12" s="23">
        <f>H12+J12+L12</f>
        <v>95.454545454545453</v>
      </c>
      <c r="P12" s="23">
        <f>H12+J12</f>
        <v>84.090909090909093</v>
      </c>
      <c r="Q12" s="23">
        <f>(G12*5+I12*4+K12*3+M12*2)/D12</f>
        <v>4.1363636363636367</v>
      </c>
    </row>
    <row r="13" spans="1:17" ht="24" customHeight="1">
      <c r="A13" s="21"/>
      <c r="B13" s="39" t="s">
        <v>22</v>
      </c>
      <c r="C13" s="3">
        <v>1</v>
      </c>
      <c r="D13" s="6">
        <f>SUM(D9:D12)</f>
        <v>131</v>
      </c>
      <c r="E13" s="6"/>
      <c r="F13" s="3">
        <f>SUM(F9:F12)</f>
        <v>128</v>
      </c>
      <c r="G13" s="3">
        <f>SUM(G9:G12)</f>
        <v>47</v>
      </c>
      <c r="H13" s="21">
        <f>G13*100/D13</f>
        <v>35.877862595419849</v>
      </c>
      <c r="I13" s="3">
        <f>SUM(I9:I12)</f>
        <v>56</v>
      </c>
      <c r="J13" s="21">
        <f>I13*100/D13</f>
        <v>42.748091603053432</v>
      </c>
      <c r="K13" s="3">
        <f>SUM(K9:K12)</f>
        <v>24</v>
      </c>
      <c r="L13" s="18">
        <f>(K13*100/D13)</f>
        <v>18.320610687022899</v>
      </c>
      <c r="M13" s="18">
        <f>SUM(M9:M12)</f>
        <v>0</v>
      </c>
      <c r="N13" s="18">
        <f>AVERAGE(N9:N12)</f>
        <v>0</v>
      </c>
      <c r="O13" s="23">
        <f>H13+J13+L13</f>
        <v>96.946564885496173</v>
      </c>
      <c r="P13" s="3">
        <f>SUM(H13,J13)</f>
        <v>78.625954198473281</v>
      </c>
      <c r="Q13" s="18">
        <f>AVERAGE(Q9:Q12)</f>
        <v>4.039820075757576</v>
      </c>
    </row>
    <row r="14" spans="1:17" ht="35.25" customHeight="1">
      <c r="A14" s="62" t="s">
        <v>12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s="19" customFormat="1" ht="36" customHeight="1">
      <c r="A15" s="20">
        <v>1</v>
      </c>
      <c r="B15" s="44" t="s">
        <v>34</v>
      </c>
      <c r="C15" s="21">
        <v>2</v>
      </c>
      <c r="D15" s="24">
        <v>12</v>
      </c>
      <c r="E15" s="21"/>
      <c r="F15" s="21">
        <v>10</v>
      </c>
      <c r="G15" s="21">
        <v>2</v>
      </c>
      <c r="H15" s="21">
        <f>G15*100/D15</f>
        <v>16.666666666666668</v>
      </c>
      <c r="I15" s="21">
        <v>6</v>
      </c>
      <c r="J15" s="21">
        <f>I15*100/D15</f>
        <v>50</v>
      </c>
      <c r="K15" s="21">
        <v>1</v>
      </c>
      <c r="L15" s="21">
        <f>K15*100/D15</f>
        <v>8.3333333333333339</v>
      </c>
      <c r="M15" s="21">
        <v>1</v>
      </c>
      <c r="N15" s="21">
        <v>0</v>
      </c>
      <c r="O15" s="21">
        <f>H15+J15+L15</f>
        <v>75</v>
      </c>
      <c r="P15" s="21">
        <f>H15+J15</f>
        <v>66.666666666666671</v>
      </c>
      <c r="Q15" s="21">
        <f>(G15*5+I15*4+K15*3+M15*2)/D15</f>
        <v>3.25</v>
      </c>
    </row>
    <row r="16" spans="1:17" s="19" customFormat="1" ht="15.75" customHeight="1">
      <c r="A16" s="20">
        <v>2</v>
      </c>
      <c r="B16" s="36" t="s">
        <v>36</v>
      </c>
      <c r="C16" s="21">
        <v>2</v>
      </c>
      <c r="D16" s="24">
        <v>22</v>
      </c>
      <c r="E16" s="21"/>
      <c r="F16" s="21">
        <v>22</v>
      </c>
      <c r="G16" s="21">
        <v>7</v>
      </c>
      <c r="H16" s="21">
        <f>G16*100/D16</f>
        <v>31.818181818181817</v>
      </c>
      <c r="I16" s="21">
        <v>13</v>
      </c>
      <c r="J16" s="21">
        <f>I16*100/D16</f>
        <v>59.090909090909093</v>
      </c>
      <c r="K16" s="21">
        <v>2</v>
      </c>
      <c r="L16" s="21">
        <f>K16*100/D16</f>
        <v>9.0909090909090917</v>
      </c>
      <c r="M16" s="21">
        <v>0</v>
      </c>
      <c r="N16" s="21">
        <v>0</v>
      </c>
      <c r="O16" s="21">
        <f>H16+J16+L16</f>
        <v>100</v>
      </c>
      <c r="P16" s="21">
        <f>H16+J16</f>
        <v>90.909090909090907</v>
      </c>
      <c r="Q16" s="21">
        <f>(G16*5+I16*4+K16*3+M16*2)/D16</f>
        <v>4.2272727272727275</v>
      </c>
    </row>
    <row r="17" spans="1:17" s="19" customFormat="1" ht="25.5" customHeight="1">
      <c r="A17" s="20">
        <v>3</v>
      </c>
      <c r="B17" s="36" t="s">
        <v>37</v>
      </c>
      <c r="C17" s="21">
        <v>2</v>
      </c>
      <c r="D17" s="24">
        <v>14</v>
      </c>
      <c r="E17" s="21">
        <v>1</v>
      </c>
      <c r="F17" s="21">
        <v>13</v>
      </c>
      <c r="G17" s="21">
        <v>7</v>
      </c>
      <c r="H17" s="21">
        <f>G17*100/D17</f>
        <v>50</v>
      </c>
      <c r="I17" s="21">
        <v>6</v>
      </c>
      <c r="J17" s="21">
        <f>I17*100/D17</f>
        <v>42.857142857142854</v>
      </c>
      <c r="K17" s="21">
        <v>0</v>
      </c>
      <c r="L17" s="21">
        <f>K17*100/D17</f>
        <v>0</v>
      </c>
      <c r="M17" s="21">
        <v>0</v>
      </c>
      <c r="N17" s="21">
        <v>0</v>
      </c>
      <c r="O17" s="21">
        <f>H17+J17+L17</f>
        <v>92.857142857142861</v>
      </c>
      <c r="P17" s="21">
        <f>H17+J17</f>
        <v>92.857142857142861</v>
      </c>
      <c r="Q17" s="21">
        <f>(G17*5+I17*4+K17*3+M17*2)/D17</f>
        <v>4.2142857142857144</v>
      </c>
    </row>
    <row r="18" spans="1:17" ht="18.75">
      <c r="A18" s="32"/>
      <c r="B18" s="45" t="s">
        <v>23</v>
      </c>
      <c r="C18" s="32">
        <v>2</v>
      </c>
      <c r="D18" s="31">
        <f>SUM(D15:D17)</f>
        <v>48</v>
      </c>
      <c r="E18" s="31"/>
      <c r="F18" s="32">
        <f>SUM(F15:F17)</f>
        <v>45</v>
      </c>
      <c r="G18" s="3">
        <f>SUM(G15:G17)</f>
        <v>16</v>
      </c>
      <c r="H18" s="23">
        <f>AVERAGE(H15:H17)</f>
        <v>32.828282828282831</v>
      </c>
      <c r="I18" s="3">
        <f>SUM(I15:I17)</f>
        <v>25</v>
      </c>
      <c r="J18" s="3">
        <f>AVERAGE(J15:J17)</f>
        <v>50.649350649350652</v>
      </c>
      <c r="K18" s="3">
        <f>SUM(K15:K17)</f>
        <v>3</v>
      </c>
      <c r="L18" s="3">
        <f>AVERAGE(L15:L17)</f>
        <v>5.8080808080808088</v>
      </c>
      <c r="M18" s="3">
        <f>SUM(M15:M17)</f>
        <v>1</v>
      </c>
      <c r="N18" s="3">
        <f>M18*100/D18</f>
        <v>2.0833333333333335</v>
      </c>
      <c r="O18" s="3">
        <f>H18+J18+L18</f>
        <v>89.285714285714278</v>
      </c>
      <c r="P18" s="21">
        <f>SUM(H18,J18)</f>
        <v>83.477633477633475</v>
      </c>
      <c r="Q18" s="3">
        <f>AVERAGE(Q15:Q17)</f>
        <v>3.8971861471861473</v>
      </c>
    </row>
    <row r="19" spans="1:17" ht="34.5" customHeight="1">
      <c r="A19" s="25"/>
      <c r="B19" s="53"/>
      <c r="C19" s="53"/>
      <c r="D19" s="53"/>
      <c r="E19" s="54" t="s">
        <v>33</v>
      </c>
      <c r="F19" s="54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7" s="25" customFormat="1" ht="30.75" customHeight="1">
      <c r="A20" s="55">
        <v>1</v>
      </c>
      <c r="B20" s="56" t="s">
        <v>34</v>
      </c>
      <c r="C20" s="56">
        <v>3</v>
      </c>
      <c r="D20" s="56">
        <v>6</v>
      </c>
      <c r="E20" s="56"/>
      <c r="F20" s="56">
        <v>4</v>
      </c>
      <c r="G20" s="56">
        <v>0</v>
      </c>
      <c r="H20" s="56">
        <f>G20*100/D20</f>
        <v>0</v>
      </c>
      <c r="I20" s="56">
        <v>2</v>
      </c>
      <c r="J20" s="56">
        <f>I20*100/D20</f>
        <v>33.333333333333336</v>
      </c>
      <c r="K20" s="56">
        <v>1</v>
      </c>
      <c r="L20" s="56">
        <v>16.670000000000002</v>
      </c>
      <c r="M20" s="56">
        <v>1</v>
      </c>
      <c r="N20" s="56">
        <v>16.670000000000002</v>
      </c>
      <c r="O20" s="56">
        <f>SUM(H20,J20,L20)</f>
        <v>50.003333333333337</v>
      </c>
      <c r="P20" s="56">
        <f>SUM(H20,J20)</f>
        <v>33.333333333333336</v>
      </c>
      <c r="Q20" s="56">
        <v>2.2000000000000002</v>
      </c>
    </row>
    <row r="21" spans="1:17" s="25" customFormat="1" ht="22.5" customHeight="1">
      <c r="A21" s="55">
        <v>1</v>
      </c>
      <c r="B21" s="56" t="s">
        <v>36</v>
      </c>
      <c r="C21" s="56">
        <v>3</v>
      </c>
      <c r="D21" s="56">
        <v>11</v>
      </c>
      <c r="E21" s="56"/>
      <c r="F21" s="56">
        <v>9</v>
      </c>
      <c r="G21" s="56">
        <v>1</v>
      </c>
      <c r="H21" s="56">
        <f>G21*100/D21</f>
        <v>9.0909090909090917</v>
      </c>
      <c r="I21" s="56">
        <v>8</v>
      </c>
      <c r="J21" s="56">
        <f>I21*100/D21</f>
        <v>72.727272727272734</v>
      </c>
      <c r="K21" s="56">
        <v>0</v>
      </c>
      <c r="L21" s="56">
        <v>0</v>
      </c>
      <c r="M21" s="56">
        <v>0</v>
      </c>
      <c r="N21" s="56">
        <v>0</v>
      </c>
      <c r="O21" s="56">
        <f>SUM(H21,J21,L21)</f>
        <v>81.818181818181827</v>
      </c>
      <c r="P21" s="56">
        <f>SUM(H21,J21)</f>
        <v>81.818181818181827</v>
      </c>
      <c r="Q21" s="56">
        <v>4.5999999999999996</v>
      </c>
    </row>
    <row r="22" spans="1:17" s="60" customFormat="1" ht="26.25" customHeight="1">
      <c r="A22" s="61">
        <v>3</v>
      </c>
      <c r="B22" s="61" t="s">
        <v>38</v>
      </c>
      <c r="C22" s="61">
        <v>3</v>
      </c>
      <c r="D22" s="61">
        <v>14</v>
      </c>
      <c r="E22" s="61"/>
      <c r="F22" s="61">
        <v>8</v>
      </c>
      <c r="G22" s="61">
        <v>0</v>
      </c>
      <c r="H22" s="61">
        <v>0</v>
      </c>
      <c r="I22" s="61">
        <v>2</v>
      </c>
      <c r="J22" s="61">
        <v>14.3</v>
      </c>
      <c r="K22" s="61">
        <v>5</v>
      </c>
      <c r="L22" s="61">
        <v>36</v>
      </c>
      <c r="M22" s="61">
        <v>1</v>
      </c>
      <c r="N22" s="61">
        <v>7.14</v>
      </c>
      <c r="O22" s="61">
        <v>50</v>
      </c>
      <c r="P22" s="61">
        <v>13.3</v>
      </c>
      <c r="Q22" s="61">
        <v>1.6</v>
      </c>
    </row>
    <row r="23" spans="1:17" s="56" customFormat="1" ht="26.25" customHeight="1">
      <c r="A23" s="56">
        <v>4</v>
      </c>
      <c r="B23" s="56" t="s">
        <v>39</v>
      </c>
      <c r="C23" s="56">
        <v>3</v>
      </c>
      <c r="D23" s="56">
        <v>13</v>
      </c>
      <c r="F23" s="56">
        <v>11</v>
      </c>
      <c r="G23" s="56">
        <v>0</v>
      </c>
      <c r="H23" s="56">
        <v>0</v>
      </c>
      <c r="I23" s="56">
        <v>4</v>
      </c>
      <c r="J23" s="56">
        <v>30.8</v>
      </c>
      <c r="K23" s="56">
        <v>4</v>
      </c>
      <c r="L23" s="56">
        <v>32</v>
      </c>
      <c r="M23" s="56">
        <v>3</v>
      </c>
      <c r="N23" s="56">
        <v>42</v>
      </c>
      <c r="O23" s="56">
        <v>61.8</v>
      </c>
      <c r="P23" s="56">
        <v>31</v>
      </c>
      <c r="Q23" s="56">
        <v>2.6</v>
      </c>
    </row>
    <row r="24" spans="1:17" s="56" customFormat="1" ht="26.25" customHeight="1">
      <c r="A24" s="56">
        <v>4</v>
      </c>
      <c r="B24" s="56" t="s">
        <v>40</v>
      </c>
      <c r="C24" s="56">
        <v>3</v>
      </c>
      <c r="D24" s="56">
        <f>SUM(D20:D23)</f>
        <v>44</v>
      </c>
      <c r="F24" s="56">
        <f>SUM(F20:F23)</f>
        <v>32</v>
      </c>
      <c r="G24" s="56">
        <f>SUM(G20:G23)</f>
        <v>1</v>
      </c>
      <c r="H24" s="56">
        <f>SUM(H20:H23)</f>
        <v>9.0909090909090917</v>
      </c>
      <c r="I24" s="56">
        <f>SUM(I20:I23)</f>
        <v>16</v>
      </c>
      <c r="J24" s="56">
        <f>AVERAGE(J20:J23)</f>
        <v>37.790151515151514</v>
      </c>
      <c r="K24" s="56">
        <f>SUM(K20:K23)</f>
        <v>10</v>
      </c>
      <c r="L24" s="56">
        <f>AVERAGE(L20:L23)</f>
        <v>21.1675</v>
      </c>
      <c r="M24" s="56">
        <f>SUM(M20:M23)</f>
        <v>5</v>
      </c>
      <c r="N24" s="56">
        <f>AVERAGE(N20:N23)</f>
        <v>16.452500000000001</v>
      </c>
      <c r="O24" s="56">
        <f>SUM(H24,37.8,21)</f>
        <v>67.890909090909091</v>
      </c>
      <c r="P24" s="56">
        <f>SUM(9.09,37.8)</f>
        <v>46.89</v>
      </c>
      <c r="Q24" s="56">
        <f>AVERAGE(Q20:Q23)</f>
        <v>2.75</v>
      </c>
    </row>
    <row r="25" spans="1:17" s="28" customFormat="1" ht="38.25" customHeight="1">
      <c r="A25" s="70" t="s">
        <v>13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2"/>
    </row>
    <row r="26" spans="1:17" s="25" customFormat="1" ht="35.25" customHeight="1">
      <c r="A26" s="26" t="s">
        <v>10</v>
      </c>
      <c r="B26" s="36" t="s">
        <v>34</v>
      </c>
      <c r="C26" s="26">
        <v>4</v>
      </c>
      <c r="D26" s="47">
        <v>33</v>
      </c>
      <c r="E26" s="26"/>
      <c r="F26" s="26">
        <v>31</v>
      </c>
      <c r="G26" s="26">
        <v>11</v>
      </c>
      <c r="H26" s="26">
        <f>G26*100/D26</f>
        <v>33.333333333333336</v>
      </c>
      <c r="I26" s="26">
        <v>17</v>
      </c>
      <c r="J26" s="26">
        <f>I26*100/D26</f>
        <v>51.515151515151516</v>
      </c>
      <c r="K26" s="26">
        <v>3</v>
      </c>
      <c r="L26" s="26">
        <f>K26*100/D26</f>
        <v>9.0909090909090917</v>
      </c>
      <c r="M26" s="26">
        <v>0</v>
      </c>
      <c r="N26" s="26">
        <f>M26*100/D26</f>
        <v>0</v>
      </c>
      <c r="O26" s="26">
        <f>H26+J26+L26</f>
        <v>93.939393939393938</v>
      </c>
      <c r="P26" s="26">
        <f>H26+J26</f>
        <v>84.848484848484844</v>
      </c>
      <c r="Q26" s="26">
        <f>(G26*5+I26*4+K26*3+M26*2)/D26</f>
        <v>4</v>
      </c>
    </row>
    <row r="27" spans="1:17" s="25" customFormat="1" ht="35.25" customHeight="1">
      <c r="A27" s="29" t="s">
        <v>11</v>
      </c>
      <c r="B27" s="46" t="s">
        <v>36</v>
      </c>
      <c r="C27" s="29">
        <v>4</v>
      </c>
      <c r="D27" s="48">
        <v>45</v>
      </c>
      <c r="E27" s="29"/>
      <c r="F27" s="29">
        <v>45</v>
      </c>
      <c r="G27" s="29">
        <v>30</v>
      </c>
      <c r="H27" s="57">
        <f>G27*100/D27</f>
        <v>66.666666666666671</v>
      </c>
      <c r="I27" s="29">
        <v>9</v>
      </c>
      <c r="J27" s="29">
        <f>I27*100/D27</f>
        <v>20</v>
      </c>
      <c r="K27" s="29">
        <v>6</v>
      </c>
      <c r="L27" s="29">
        <f>K27*100/D27</f>
        <v>13.333333333333334</v>
      </c>
      <c r="M27" s="29">
        <v>0</v>
      </c>
      <c r="N27" s="29">
        <f>M27*100/D27</f>
        <v>0</v>
      </c>
      <c r="O27" s="29">
        <f>H27+J27+L27</f>
        <v>100</v>
      </c>
      <c r="P27" s="29">
        <f>H27+J27</f>
        <v>86.666666666666671</v>
      </c>
      <c r="Q27" s="58">
        <f>(G27*5+I27*4+K27*3+M27*2)/D27</f>
        <v>4.5333333333333332</v>
      </c>
    </row>
    <row r="28" spans="1:17" s="25" customFormat="1" ht="27" customHeight="1">
      <c r="A28" s="26" t="s">
        <v>30</v>
      </c>
      <c r="B28" s="36" t="s">
        <v>38</v>
      </c>
      <c r="C28" s="26">
        <v>4</v>
      </c>
      <c r="D28" s="47">
        <v>18</v>
      </c>
      <c r="E28" s="26"/>
      <c r="F28" s="26">
        <v>17</v>
      </c>
      <c r="G28" s="26">
        <v>8</v>
      </c>
      <c r="H28" s="26">
        <f>G28*100/D28</f>
        <v>44.444444444444443</v>
      </c>
      <c r="I28" s="26">
        <v>8</v>
      </c>
      <c r="J28" s="26">
        <f>I28*100/D28</f>
        <v>44.444444444444443</v>
      </c>
      <c r="K28" s="26">
        <v>1</v>
      </c>
      <c r="L28" s="29">
        <f>K28*100/D28</f>
        <v>5.5555555555555554</v>
      </c>
      <c r="M28" s="26">
        <v>0</v>
      </c>
      <c r="N28" s="26">
        <f>M28*100/D28</f>
        <v>0</v>
      </c>
      <c r="O28" s="26">
        <f>H28+J28+L28</f>
        <v>94.444444444444443</v>
      </c>
      <c r="P28" s="26">
        <f>H28+J28</f>
        <v>88.888888888888886</v>
      </c>
      <c r="Q28" s="59">
        <f>(G28*5+I28*4+K28*3+M28*2)/D28</f>
        <v>4.166666666666667</v>
      </c>
    </row>
    <row r="29" spans="1:17" ht="24.75" customHeight="1">
      <c r="A29" s="32"/>
      <c r="B29" s="49" t="s">
        <v>24</v>
      </c>
      <c r="C29" s="32">
        <v>4</v>
      </c>
      <c r="D29" s="31">
        <f>SUM(D26:D28)</f>
        <v>96</v>
      </c>
      <c r="E29" s="31"/>
      <c r="F29" s="32">
        <f>SUM(F26:F28)</f>
        <v>93</v>
      </c>
      <c r="G29" s="32">
        <f>SUM(G26:G28)</f>
        <v>49</v>
      </c>
      <c r="H29" s="26">
        <f>G29*100/D29</f>
        <v>51.041666666666664</v>
      </c>
      <c r="I29" s="32">
        <f>SUM(I26:I28)</f>
        <v>34</v>
      </c>
      <c r="J29" s="32">
        <f>I29*100/D29</f>
        <v>35.416666666666664</v>
      </c>
      <c r="K29" s="32">
        <f>SUM(K26:K28)</f>
        <v>10</v>
      </c>
      <c r="L29" s="32">
        <f>K29*100/D29</f>
        <v>10.416666666666666</v>
      </c>
      <c r="M29" s="32">
        <f>SUM(M26:M28)</f>
        <v>0</v>
      </c>
      <c r="N29" s="32">
        <f>M29*100/D29</f>
        <v>0</v>
      </c>
      <c r="O29" s="32">
        <f>H29+J29+L29</f>
        <v>96.875</v>
      </c>
      <c r="P29" s="32">
        <f>H29+J29</f>
        <v>86.458333333333329</v>
      </c>
      <c r="Q29" s="32">
        <f>AVERAGE(Q26:Q28)</f>
        <v>4.2333333333333334</v>
      </c>
    </row>
    <row r="30" spans="1:17" s="28" customFormat="1" ht="37.5" customHeight="1">
      <c r="A30" s="63" t="s">
        <v>14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5"/>
    </row>
    <row r="31" spans="1:17" s="19" customFormat="1" ht="18.75">
      <c r="A31" s="50" t="s">
        <v>10</v>
      </c>
      <c r="B31" s="52" t="s">
        <v>36</v>
      </c>
      <c r="C31" s="21">
        <v>5</v>
      </c>
      <c r="D31" s="21">
        <v>24</v>
      </c>
      <c r="E31" s="21"/>
      <c r="F31" s="21">
        <v>21</v>
      </c>
      <c r="G31" s="21">
        <v>11</v>
      </c>
      <c r="H31" s="21">
        <f>G31*100/D31</f>
        <v>45.833333333333336</v>
      </c>
      <c r="I31" s="21">
        <v>9</v>
      </c>
      <c r="J31" s="21">
        <f>I31*100/D31</f>
        <v>37.5</v>
      </c>
      <c r="K31" s="21">
        <v>1</v>
      </c>
      <c r="L31" s="21">
        <f>K31*100/D31</f>
        <v>4.166666666666667</v>
      </c>
      <c r="M31" s="21">
        <v>0</v>
      </c>
      <c r="N31" s="21">
        <f>M31*100/D31</f>
        <v>0</v>
      </c>
      <c r="O31" s="21">
        <f>H31+J31+L31</f>
        <v>87.500000000000014</v>
      </c>
      <c r="P31" s="21">
        <f>H31+J31</f>
        <v>83.333333333333343</v>
      </c>
      <c r="Q31" s="21">
        <f>(G31*5+I31*4+K31*3+M31*2)/D31</f>
        <v>3.9166666666666665</v>
      </c>
    </row>
    <row r="32" spans="1:17" s="19" customFormat="1" ht="18.75">
      <c r="A32" s="51" t="s">
        <v>11</v>
      </c>
      <c r="B32" s="52" t="s">
        <v>37</v>
      </c>
      <c r="C32" s="21">
        <v>5</v>
      </c>
      <c r="D32" s="22">
        <v>10</v>
      </c>
      <c r="E32" s="23"/>
      <c r="F32" s="23">
        <v>6</v>
      </c>
      <c r="G32" s="23">
        <v>0</v>
      </c>
      <c r="H32" s="23">
        <f>G32*100/D32</f>
        <v>0</v>
      </c>
      <c r="I32" s="23">
        <v>4</v>
      </c>
      <c r="J32" s="23">
        <f>I32*100/D32</f>
        <v>40</v>
      </c>
      <c r="K32" s="23">
        <v>2</v>
      </c>
      <c r="L32" s="23">
        <f>K32*100/D32</f>
        <v>20</v>
      </c>
      <c r="M32" s="23">
        <v>0</v>
      </c>
      <c r="N32" s="23">
        <f>M32*100/D32</f>
        <v>0</v>
      </c>
      <c r="O32" s="23">
        <f>H32+J32+L32</f>
        <v>60</v>
      </c>
      <c r="P32" s="23">
        <f>H32+J32</f>
        <v>40</v>
      </c>
      <c r="Q32" s="34">
        <f>(G32*5+I32*4+K32*3+M32*2)/D32</f>
        <v>2.2000000000000002</v>
      </c>
    </row>
    <row r="33" spans="1:17" s="19" customFormat="1" ht="18.75">
      <c r="A33" s="50"/>
      <c r="B33" s="52"/>
      <c r="C33" s="21"/>
      <c r="D33" s="24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7"/>
    </row>
    <row r="34" spans="1:17" s="19" customFormat="1" ht="18.75">
      <c r="A34" s="32"/>
      <c r="B34" s="49" t="s">
        <v>25</v>
      </c>
      <c r="C34" s="32">
        <v>5</v>
      </c>
      <c r="D34" s="6">
        <f>SUM(D31:D33)</f>
        <v>34</v>
      </c>
      <c r="E34" s="31"/>
      <c r="F34" s="32">
        <f>SUM(F31:F33)</f>
        <v>27</v>
      </c>
      <c r="G34" s="3">
        <f>SUM(G31:G33)</f>
        <v>11</v>
      </c>
      <c r="H34" s="3">
        <f>G34*100/D34</f>
        <v>32.352941176470587</v>
      </c>
      <c r="I34" s="3">
        <f>SUM(I31:I33)</f>
        <v>13</v>
      </c>
      <c r="J34" s="3">
        <f>I34*100/D34</f>
        <v>38.235294117647058</v>
      </c>
      <c r="K34" s="3">
        <f>SUM(K31:K33)</f>
        <v>3</v>
      </c>
      <c r="L34" s="3">
        <f>K34*100/D34</f>
        <v>8.8235294117647065</v>
      </c>
      <c r="M34" s="3">
        <f>SUM(M31:M33)</f>
        <v>0</v>
      </c>
      <c r="N34" s="3">
        <f>M34*100/D34</f>
        <v>0</v>
      </c>
      <c r="O34" s="3">
        <f>H34+J34+L34</f>
        <v>79.411764705882362</v>
      </c>
      <c r="P34" s="3">
        <f>H34+J34</f>
        <v>70.588235294117652</v>
      </c>
      <c r="Q34" s="3">
        <f>AVERAGE(Q31:Q33)</f>
        <v>3.0583333333333336</v>
      </c>
    </row>
    <row r="36" spans="1:17" ht="25.5">
      <c r="A36" s="62" t="s">
        <v>27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ht="18.75">
      <c r="A37" s="21" t="s">
        <v>10</v>
      </c>
      <c r="B37" s="46" t="s">
        <v>34</v>
      </c>
      <c r="C37" s="21">
        <v>7</v>
      </c>
      <c r="D37" s="21">
        <v>12</v>
      </c>
      <c r="E37" s="24"/>
      <c r="F37" s="21">
        <v>12</v>
      </c>
      <c r="G37" s="21">
        <v>10</v>
      </c>
      <c r="H37" s="21">
        <f t="shared" ref="H37:H42" si="0">G37*100/D37</f>
        <v>83.333333333333329</v>
      </c>
      <c r="I37" s="21">
        <v>2</v>
      </c>
      <c r="J37" s="21">
        <f t="shared" ref="J37:J42" si="1">I37*100/D37</f>
        <v>16.666666666666668</v>
      </c>
      <c r="K37" s="21">
        <v>0</v>
      </c>
      <c r="L37" s="21">
        <f t="shared" ref="L37:L42" si="2">K37*100/D37</f>
        <v>0</v>
      </c>
      <c r="M37" s="21">
        <v>0</v>
      </c>
      <c r="N37" s="21">
        <f>M37*100/F37</f>
        <v>0</v>
      </c>
      <c r="O37" s="21">
        <f t="shared" ref="O37:O42" si="3">H37+J37+L37</f>
        <v>100</v>
      </c>
      <c r="P37" s="21">
        <f>H37+J37</f>
        <v>100</v>
      </c>
      <c r="Q37" s="21">
        <f t="shared" ref="Q37:Q42" si="4">(G37*5+I37*4+K37*3+M37*2)/D37</f>
        <v>4.833333333333333</v>
      </c>
    </row>
    <row r="38" spans="1:17" ht="18.75">
      <c r="A38" s="23" t="s">
        <v>11</v>
      </c>
      <c r="B38" s="46" t="s">
        <v>36</v>
      </c>
      <c r="C38" s="23">
        <v>7</v>
      </c>
      <c r="D38" s="22">
        <v>28</v>
      </c>
      <c r="E38" s="22"/>
      <c r="F38" s="23">
        <v>28</v>
      </c>
      <c r="G38" s="23">
        <v>11</v>
      </c>
      <c r="H38" s="23">
        <f t="shared" si="0"/>
        <v>39.285714285714285</v>
      </c>
      <c r="I38" s="23">
        <v>16</v>
      </c>
      <c r="J38" s="23">
        <f t="shared" si="1"/>
        <v>57.142857142857146</v>
      </c>
      <c r="K38" s="23">
        <v>1</v>
      </c>
      <c r="L38" s="23">
        <f t="shared" si="2"/>
        <v>3.5714285714285716</v>
      </c>
      <c r="M38" s="23">
        <v>0</v>
      </c>
      <c r="N38" s="23">
        <f>M38*100/F38</f>
        <v>0</v>
      </c>
      <c r="O38" s="23">
        <f t="shared" si="3"/>
        <v>100</v>
      </c>
      <c r="P38" s="21">
        <f>H38+J38</f>
        <v>96.428571428571431</v>
      </c>
      <c r="Q38" s="21">
        <f t="shared" si="4"/>
        <v>4.3571428571428568</v>
      </c>
    </row>
    <row r="39" spans="1:17" ht="37.5">
      <c r="A39" s="23" t="s">
        <v>30</v>
      </c>
      <c r="B39" s="52" t="s">
        <v>32</v>
      </c>
      <c r="C39" s="23">
        <v>7</v>
      </c>
      <c r="D39" s="22">
        <v>7</v>
      </c>
      <c r="E39" s="22"/>
      <c r="F39" s="23">
        <v>7</v>
      </c>
      <c r="G39" s="23">
        <v>4</v>
      </c>
      <c r="H39" s="23">
        <f t="shared" si="0"/>
        <v>57.142857142857146</v>
      </c>
      <c r="I39" s="23">
        <v>2</v>
      </c>
      <c r="J39" s="23">
        <f t="shared" si="1"/>
        <v>28.571428571428573</v>
      </c>
      <c r="K39" s="23">
        <v>1</v>
      </c>
      <c r="L39" s="23">
        <f t="shared" si="2"/>
        <v>14.285714285714286</v>
      </c>
      <c r="M39" s="23">
        <v>0</v>
      </c>
      <c r="N39" s="23">
        <v>0</v>
      </c>
      <c r="O39" s="23">
        <f t="shared" si="3"/>
        <v>100.00000000000001</v>
      </c>
      <c r="P39" s="23">
        <f>H39+J39</f>
        <v>85.714285714285722</v>
      </c>
      <c r="Q39" s="34">
        <f t="shared" si="4"/>
        <v>4.4285714285714288</v>
      </c>
    </row>
    <row r="40" spans="1:17" ht="37.5">
      <c r="A40" s="21" t="s">
        <v>31</v>
      </c>
      <c r="B40" s="46" t="s">
        <v>29</v>
      </c>
      <c r="C40" s="21">
        <v>7</v>
      </c>
      <c r="D40" s="24">
        <v>7</v>
      </c>
      <c r="E40" s="24"/>
      <c r="F40" s="21">
        <v>7</v>
      </c>
      <c r="G40" s="21">
        <v>1</v>
      </c>
      <c r="H40" s="21">
        <f t="shared" si="0"/>
        <v>14.285714285714286</v>
      </c>
      <c r="I40" s="21">
        <v>6</v>
      </c>
      <c r="J40" s="21">
        <f t="shared" si="1"/>
        <v>85.714285714285708</v>
      </c>
      <c r="K40" s="21">
        <v>0</v>
      </c>
      <c r="L40" s="21">
        <f t="shared" si="2"/>
        <v>0</v>
      </c>
      <c r="M40" s="21">
        <v>0</v>
      </c>
      <c r="N40" s="21">
        <f>M40*100/F40</f>
        <v>0</v>
      </c>
      <c r="O40" s="21">
        <f t="shared" si="3"/>
        <v>100</v>
      </c>
      <c r="P40" s="21">
        <f>H40+J40</f>
        <v>100</v>
      </c>
      <c r="Q40" s="27">
        <f t="shared" si="4"/>
        <v>4.1428571428571432</v>
      </c>
    </row>
    <row r="41" spans="1:17" ht="18.75">
      <c r="A41" s="21"/>
      <c r="B41" s="49" t="s">
        <v>28</v>
      </c>
      <c r="C41" s="3">
        <v>7</v>
      </c>
      <c r="D41" s="6">
        <f>SUM(D37:D40)</f>
        <v>54</v>
      </c>
      <c r="E41" s="6"/>
      <c r="F41" s="3">
        <f>SUM(F37:F40)</f>
        <v>54</v>
      </c>
      <c r="G41" s="3">
        <f>SUM(G37:G40)</f>
        <v>26</v>
      </c>
      <c r="H41" s="3">
        <f t="shared" si="0"/>
        <v>48.148148148148145</v>
      </c>
      <c r="I41" s="3">
        <f>SUM(I37:I40)</f>
        <v>26</v>
      </c>
      <c r="J41" s="3">
        <f t="shared" si="1"/>
        <v>48.148148148148145</v>
      </c>
      <c r="K41" s="3">
        <f>SUM(K37:K40)</f>
        <v>2</v>
      </c>
      <c r="L41" s="3">
        <f t="shared" si="2"/>
        <v>3.7037037037037037</v>
      </c>
      <c r="M41" s="3">
        <f>SUM(M37:M40)</f>
        <v>0</v>
      </c>
      <c r="N41" s="3">
        <f>M41*100/F41</f>
        <v>0</v>
      </c>
      <c r="O41" s="3">
        <f t="shared" si="3"/>
        <v>100</v>
      </c>
      <c r="P41" s="3">
        <f>AVERAGE(P37:P40)</f>
        <v>95.535714285714292</v>
      </c>
      <c r="Q41" s="3">
        <f t="shared" si="4"/>
        <v>4.4444444444444446</v>
      </c>
    </row>
    <row r="42" spans="1:17" ht="18.75">
      <c r="A42" s="21"/>
      <c r="B42" s="49" t="s">
        <v>41</v>
      </c>
      <c r="C42" s="3"/>
      <c r="D42" s="6">
        <f>SUM(131,48,44,96,40,54)</f>
        <v>413</v>
      </c>
      <c r="E42" s="6"/>
      <c r="F42" s="3">
        <f>SUM(128,45,32,93,35,54)</f>
        <v>387</v>
      </c>
      <c r="G42" s="3">
        <f>SUM(47,16,1,49,18,26)</f>
        <v>157</v>
      </c>
      <c r="H42" s="3">
        <f t="shared" si="0"/>
        <v>38.014527845036319</v>
      </c>
      <c r="I42" s="3">
        <f>SUM(56,25,16,34,15,26)</f>
        <v>172</v>
      </c>
      <c r="J42" s="3">
        <f t="shared" si="1"/>
        <v>41.64648910411622</v>
      </c>
      <c r="K42" s="3">
        <f>SUM(24,3,10,10,2,2)</f>
        <v>51</v>
      </c>
      <c r="L42" s="3">
        <f t="shared" si="2"/>
        <v>12.348668280871671</v>
      </c>
      <c r="M42" s="3">
        <v>6</v>
      </c>
      <c r="N42" s="3">
        <f>M42*100/F42</f>
        <v>1.5503875968992249</v>
      </c>
      <c r="O42" s="3">
        <f t="shared" si="3"/>
        <v>92.009685230024218</v>
      </c>
      <c r="P42" s="3">
        <f>AVERAGE(P38:P41)</f>
        <v>94.419642857142861</v>
      </c>
      <c r="Q42" s="3">
        <f t="shared" si="4"/>
        <v>3.9661016949152543</v>
      </c>
    </row>
    <row r="43" spans="1:17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</row>
    <row r="44" spans="1:17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1:17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1:17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1:17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spans="1:17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</row>
  </sheetData>
  <mergeCells count="21">
    <mergeCell ref="C2:C4"/>
    <mergeCell ref="D2:D4"/>
    <mergeCell ref="O2:O3"/>
    <mergeCell ref="E2:E4"/>
    <mergeCell ref="Q2:Q3"/>
    <mergeCell ref="B2:B4"/>
    <mergeCell ref="P2:P3"/>
    <mergeCell ref="F2:F4"/>
    <mergeCell ref="K3:L3"/>
    <mergeCell ref="M3:N3"/>
    <mergeCell ref="A6:Q6"/>
    <mergeCell ref="I3:J3"/>
    <mergeCell ref="G2:N2"/>
    <mergeCell ref="G3:H3"/>
    <mergeCell ref="A2:A3"/>
    <mergeCell ref="A36:Q36"/>
    <mergeCell ref="A30:Q30"/>
    <mergeCell ref="A7:Q7"/>
    <mergeCell ref="A8:Q8"/>
    <mergeCell ref="A14:Q14"/>
    <mergeCell ref="A25:Q25"/>
  </mergeCells>
  <phoneticPr fontId="6" type="noConversion"/>
  <pageMargins left="0.70866141732283472" right="0.70866141732283472" top="0.19685039370078741" bottom="0.74803149606299213" header="0.31496062992125984" footer="0.31496062992125984"/>
  <pageSetup paperSize="9" scale="90" orientation="landscape" r:id="rId1"/>
  <cellWatches>
    <cellWatch r="J5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контракт 13 - 14</vt:lpstr>
      <vt:lpstr>'контракт 13 - 14'!Область_печати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2018-04-25T09:44:42Z</cp:lastPrinted>
  <dcterms:created xsi:type="dcterms:W3CDTF">2013-04-17T09:20:40Z</dcterms:created>
  <dcterms:modified xsi:type="dcterms:W3CDTF">2018-05-04T09:35:57Z</dcterms:modified>
</cp:coreProperties>
</file>