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820" activeTab="1"/>
  </bookViews>
  <sheets>
    <sheet name="ГРАФІК" sheetId="1" r:id="rId1"/>
    <sheet name="ЗМІСТ" sheetId="2" r:id="rId2"/>
    <sheet name="3 частина" sheetId="3" r:id="rId3"/>
  </sheets>
  <definedNames>
    <definedName name="Z_791DB74A_D72A_4A24_8E5B_5C9CCB5308F6_.wvu.PrintArea" localSheetId="1" hidden="1">ЗМІСТ!$A$1:$X$53</definedName>
    <definedName name="Z_84D637A6_AA38_4438_AF5B_7DC54B64D6C3_.wvu.PrintArea" localSheetId="1" hidden="1">ЗМІСТ!$A$1:$X$54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ЗМІСТ!$A$1:$X$54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24519"/>
  <customWorkbookViews>
    <customWorkbookView name="Home - Личное представление" guid="{791DB74A-D72A-4A24-8E5B-5C9CCB5308F6}" mergeInterval="0" personalView="1" maximized="1" xWindow="1" yWindow="1" windowWidth="1024" windowHeight="538" activeSheetId="46"/>
    <customWorkbookView name="User - Личное представление" guid="{84D637A6-AA38-4438-AF5B-7DC54B64D6C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U26" i="2"/>
  <c r="T26"/>
  <c r="S26"/>
  <c r="R26"/>
  <c r="Q26"/>
  <c r="K26"/>
  <c r="J13"/>
  <c r="J22"/>
  <c r="J15"/>
  <c r="P15"/>
  <c r="J23"/>
  <c r="J24"/>
  <c r="I6" i="3"/>
  <c r="U51" i="2"/>
  <c r="M16" i="3" s="1"/>
  <c r="T51" i="2"/>
  <c r="L16" i="3" s="1"/>
  <c r="S51" i="2"/>
  <c r="K16" i="3" s="1"/>
  <c r="J16"/>
  <c r="Q51" i="2"/>
  <c r="I16" i="3"/>
  <c r="X52" i="2"/>
  <c r="P17" i="3"/>
  <c r="J17"/>
  <c r="M47" i="2"/>
  <c r="N47"/>
  <c r="O47"/>
  <c r="Q47"/>
  <c r="R47"/>
  <c r="S47"/>
  <c r="T47"/>
  <c r="U47"/>
  <c r="V47"/>
  <c r="W47"/>
  <c r="X47"/>
  <c r="X39"/>
  <c r="W39"/>
  <c r="V39"/>
  <c r="U39"/>
  <c r="T39"/>
  <c r="S39"/>
  <c r="R39"/>
  <c r="Q39"/>
  <c r="O39"/>
  <c r="N39"/>
  <c r="M39"/>
  <c r="K38"/>
  <c r="L38" s="1"/>
  <c r="P38" s="1"/>
  <c r="K37"/>
  <c r="L37" s="1"/>
  <c r="P37" s="1"/>
  <c r="K36"/>
  <c r="L36" s="1"/>
  <c r="K35"/>
  <c r="L35" s="1"/>
  <c r="P35" s="1"/>
  <c r="K34"/>
  <c r="K33"/>
  <c r="K39"/>
  <c r="A6" i="3"/>
  <c r="B6"/>
  <c r="X53" i="2"/>
  <c r="P18" i="3" s="1"/>
  <c r="W53" i="2"/>
  <c r="O18" i="3"/>
  <c r="N18"/>
  <c r="T53" i="2"/>
  <c r="L18" i="3" s="1"/>
  <c r="S53" i="2"/>
  <c r="K18" i="3" s="1"/>
  <c r="R53" i="2"/>
  <c r="R54" s="1"/>
  <c r="Q53"/>
  <c r="Q54" s="1"/>
  <c r="I17" i="3"/>
  <c r="L30" i="2"/>
  <c r="M30"/>
  <c r="N30"/>
  <c r="O30"/>
  <c r="M17"/>
  <c r="M26"/>
  <c r="M41" s="1"/>
  <c r="N17"/>
  <c r="N26"/>
  <c r="N41" s="1"/>
  <c r="N49" s="1"/>
  <c r="O17"/>
  <c r="O26"/>
  <c r="O41" s="1"/>
  <c r="O49" s="1"/>
  <c r="R30"/>
  <c r="S30"/>
  <c r="T30"/>
  <c r="U30"/>
  <c r="V30"/>
  <c r="W30"/>
  <c r="X30"/>
  <c r="Q30"/>
  <c r="R17"/>
  <c r="R41"/>
  <c r="R49" s="1"/>
  <c r="J15" i="3" s="1"/>
  <c r="S17" i="2"/>
  <c r="T17"/>
  <c r="U17"/>
  <c r="V17"/>
  <c r="V26" s="1"/>
  <c r="V41" s="1"/>
  <c r="W17"/>
  <c r="X17"/>
  <c r="X26" s="1"/>
  <c r="X41" s="1"/>
  <c r="X49" s="1"/>
  <c r="P15" i="3" s="1"/>
  <c r="Q17" i="2"/>
  <c r="Q41" s="1"/>
  <c r="Q49" s="1"/>
  <c r="I15" i="3" s="1"/>
  <c r="I49" i="2"/>
  <c r="F49"/>
  <c r="C49"/>
  <c r="K16"/>
  <c r="J16"/>
  <c r="J29"/>
  <c r="P29"/>
  <c r="P30" s="1"/>
  <c r="K12"/>
  <c r="K17" s="1"/>
  <c r="K41" s="1"/>
  <c r="K49" s="1"/>
  <c r="BD21" i="1"/>
  <c r="J11" i="3"/>
  <c r="J12" s="1"/>
  <c r="K11"/>
  <c r="K12" s="1"/>
  <c r="L11"/>
  <c r="L12" s="1"/>
  <c r="M11"/>
  <c r="M14" s="1"/>
  <c r="N11"/>
  <c r="N14" s="1"/>
  <c r="O11"/>
  <c r="O12" s="1"/>
  <c r="P11"/>
  <c r="P12" s="1"/>
  <c r="I11"/>
  <c r="I12" s="1"/>
  <c r="J14" i="2"/>
  <c r="P14"/>
  <c r="BF19" i="1"/>
  <c r="BF20"/>
  <c r="BF21"/>
  <c r="BF18"/>
  <c r="BF22" s="1"/>
  <c r="BE19"/>
  <c r="BE20"/>
  <c r="BE21"/>
  <c r="BE18"/>
  <c r="BE22"/>
  <c r="BJ19"/>
  <c r="BJ20"/>
  <c r="BJ21"/>
  <c r="BJ18"/>
  <c r="BJ22" s="1"/>
  <c r="BG19"/>
  <c r="BG20"/>
  <c r="BG21"/>
  <c r="BG18"/>
  <c r="BD20"/>
  <c r="BD19"/>
  <c r="BK19" s="1"/>
  <c r="BD18"/>
  <c r="BK18" s="1"/>
  <c r="BK22" s="1"/>
  <c r="L20" i="2"/>
  <c r="P20" s="1"/>
  <c r="Q13" i="3"/>
  <c r="BI22" i="1"/>
  <c r="N17" i="3"/>
  <c r="K30" i="2"/>
  <c r="L17"/>
  <c r="L26" s="1"/>
  <c r="BK21" i="1"/>
  <c r="L17" i="3"/>
  <c r="M17"/>
  <c r="J35" i="2"/>
  <c r="J18" i="3"/>
  <c r="L33" i="2"/>
  <c r="J38"/>
  <c r="T54"/>
  <c r="J36"/>
  <c r="P36" s="1"/>
  <c r="BK20" i="1"/>
  <c r="BG22"/>
  <c r="J12" i="2"/>
  <c r="J17" s="1"/>
  <c r="J37"/>
  <c r="P46"/>
  <c r="P47" s="1"/>
  <c r="L47"/>
  <c r="L34"/>
  <c r="W52" s="1"/>
  <c r="O17" i="3" s="1"/>
  <c r="J34" i="2"/>
  <c r="J30"/>
  <c r="S41"/>
  <c r="S49" s="1"/>
  <c r="K15" i="3" s="1"/>
  <c r="W26" i="2"/>
  <c r="W41"/>
  <c r="W49" s="1"/>
  <c r="O15" i="3" s="1"/>
  <c r="J47" i="2"/>
  <c r="S54"/>
  <c r="I18" i="3"/>
  <c r="K17"/>
  <c r="T41" i="2"/>
  <c r="T49"/>
  <c r="L15" i="3" s="1"/>
  <c r="K14"/>
  <c r="J33" i="2"/>
  <c r="J26"/>
  <c r="Q11" i="3"/>
  <c r="M12"/>
  <c r="P17" i="2"/>
  <c r="P26" s="1"/>
  <c r="P22"/>
  <c r="U41"/>
  <c r="U54"/>
  <c r="U49"/>
  <c r="M15" i="3"/>
  <c r="P33" i="2"/>
  <c r="W51"/>
  <c r="J14" i="3" l="1"/>
  <c r="N12"/>
  <c r="Q12" s="1"/>
  <c r="I14"/>
  <c r="L14"/>
  <c r="V49" i="2"/>
  <c r="N15" i="3" s="1"/>
  <c r="Q15" s="1"/>
  <c r="M49" i="2"/>
  <c r="W54"/>
  <c r="P41"/>
  <c r="P49" s="1"/>
  <c r="Q17" i="3"/>
  <c r="O16"/>
  <c r="P34" i="2"/>
  <c r="P39" s="1"/>
  <c r="BD22" i="1"/>
  <c r="J39" i="2"/>
  <c r="J41" s="1"/>
  <c r="J49" s="1"/>
  <c r="V51"/>
  <c r="X51"/>
  <c r="L39"/>
  <c r="L41" s="1"/>
  <c r="L49" s="1"/>
  <c r="X54" l="1"/>
  <c r="P16" i="3"/>
  <c r="V54" i="2"/>
  <c r="N16" i="3"/>
  <c r="Q16" s="1"/>
</calcChain>
</file>

<file path=xl/sharedStrings.xml><?xml version="1.0" encoding="utf-8"?>
<sst xmlns="http://schemas.openxmlformats.org/spreadsheetml/2006/main" count="298" uniqueCount="182">
  <si>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</si>
  <si>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</si>
  <si>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</si>
  <si>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</si>
  <si>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</si>
  <si>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</si>
  <si>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</si>
  <si>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</si>
  <si>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</si>
  <si>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</si>
  <si>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</si>
  <si>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</si>
  <si>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</si>
  <si>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</si>
  <si>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</si>
  <si>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</si>
  <si>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</si>
  <si>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</si>
  <si>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</si>
  <si>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</si>
  <si>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</si>
  <si>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</si>
  <si>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</si>
  <si>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</si>
  <si>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</si>
  <si>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</si>
  <si>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</si>
  <si>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</si>
  <si>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</si>
  <si>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</si>
  <si>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</si>
  <si>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</si>
  <si>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</si>
  <si>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</si>
  <si>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Канікули</t>
  </si>
  <si>
    <t>І</t>
  </si>
  <si>
    <t>ІІ</t>
  </si>
  <si>
    <t>ІІІ</t>
  </si>
  <si>
    <t>ІV</t>
  </si>
  <si>
    <t>С</t>
  </si>
  <si>
    <t>К</t>
  </si>
  <si>
    <t>П</t>
  </si>
  <si>
    <t>Разом</t>
  </si>
  <si>
    <t>Примітка:</t>
  </si>
  <si>
    <t>Теоретичне навчання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</si>
  <si>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</si>
  <si>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</si>
  <si>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</si>
  <si>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</si>
  <si>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</si>
  <si>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</si>
  <si>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</si>
  <si>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</si>
  <si>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</si>
  <si>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</si>
  <si>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</si>
  <si>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</si>
  <si>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</si>
  <si>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</si>
  <si>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</si>
  <si>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</si>
  <si>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</si>
  <si>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</si>
  <si>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</si>
  <si>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</si>
  <si>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</si>
  <si>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</si>
  <si>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</si>
  <si>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"Погоджено"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</si>
  <si>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</si>
  <si>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</si>
  <si>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</si>
  <si>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</si>
  <si>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</si>
  <si>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</si>
  <si>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Виробн.
практика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</si>
  <si>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</si>
  <si>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</si>
  <si>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</si>
  <si>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</si>
  <si>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</si>
  <si>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</si>
  <si>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</si>
  <si>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</si>
  <si>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</si>
  <si>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Кількість</t>
  </si>
  <si>
    <t>Заліків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</si>
  <si>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</si>
  <si>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</si>
  <si>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</si>
  <si>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</si>
  <si>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</si>
  <si>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</si>
  <si>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</si>
  <si>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</si>
  <si>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Кількість практик</t>
  </si>
  <si>
    <t>Проректор із науково-педагогічної роботи  ______________________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</si>
  <si>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</si>
  <si>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</si>
  <si>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</si>
  <si>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</si>
  <si>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</si>
  <si>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1.2.</t>
  </si>
  <si>
    <t>ВСЬОГО ЗА ЧАСТИНОЮ 1</t>
  </si>
  <si>
    <t>2. ВИБІРКОВА ЧАСТИНА</t>
  </si>
  <si>
    <t>ВСЬОГО ЗА ЧАСТИНОЮ 2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</si>
  <si>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</si>
  <si>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</si>
  <si>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</si>
  <si>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</si>
  <si>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Затверджено на засіданні вченої ради ______________________________ факультету</t>
  </si>
  <si>
    <t>Кількість тижнів аудиторних занять у семестрі</t>
  </si>
  <si>
    <t>ІІІ. План навчального процесу</t>
  </si>
  <si>
    <t>Керівник проектної групи (гарант ОП)</t>
  </si>
  <si>
    <t>Предметна спеціальність 
(спеціалізація)</t>
  </si>
  <si>
    <t>Кваліфікація</t>
  </si>
  <si>
    <t>ОК. 01</t>
  </si>
  <si>
    <t>ОК. 02</t>
  </si>
  <si>
    <t>ОК. 03</t>
  </si>
  <si>
    <t>ОК. 04</t>
  </si>
  <si>
    <t>ОК. 05</t>
  </si>
  <si>
    <t>ОК. 06</t>
  </si>
  <si>
    <t>ОК. 07</t>
  </si>
  <si>
    <t>ОК. 08</t>
  </si>
  <si>
    <t>ОК. 09</t>
  </si>
  <si>
    <t>ОК. 10</t>
  </si>
  <si>
    <t>третій (освітньо-науковий)</t>
  </si>
  <si>
    <t>Освітньо-наукова програма</t>
  </si>
  <si>
    <t>Філософія науково-дослідної діяльності</t>
  </si>
  <si>
    <t>Інформаційна грамотність</t>
  </si>
  <si>
    <t>Англійська мова для наукової комунікації</t>
  </si>
  <si>
    <t>ВБ. 01</t>
  </si>
  <si>
    <t>ВБ. 02</t>
  </si>
  <si>
    <t>ВБ. 03</t>
  </si>
  <si>
    <t>1.1. ОСВІТНЯ СКЛАДОВА</t>
  </si>
  <si>
    <t>1.1.1. НАВЧАЛЬНІ ДИСЦИПЛІНИ ЗАГАЛЬНОЇ ПІДГОТОВКИ</t>
  </si>
  <si>
    <t>1.1.2. НАВЧАЛЬНІ ДИСЦИПЛІНИ СПЕЦІАЛЬНОЇ (ФАХОВОЇ) ПІДГОТОВКИ</t>
  </si>
  <si>
    <t>1.1.3. ПРАКТИЧНА ПІДГОТОВКА</t>
  </si>
  <si>
    <t>1.2. НАУКОВА СКЛАДОВА</t>
  </si>
  <si>
    <t>Всього за цикл 1.1.1.</t>
  </si>
  <si>
    <t>Всього за цикл 1.1.2.</t>
  </si>
  <si>
    <t>Всього за цикл 1.1.3.</t>
  </si>
  <si>
    <t>Фаховий семінар</t>
  </si>
  <si>
    <t>Підготовка публікацій</t>
  </si>
  <si>
    <t>Участь у наукових конференціях</t>
  </si>
  <si>
    <t>Підготовка дисертації</t>
  </si>
  <si>
    <t>Оформлення дисертації</t>
  </si>
  <si>
    <t>Представлення дисертації на кафедрі</t>
  </si>
  <si>
    <t>*</t>
  </si>
  <si>
    <t>НС 01</t>
  </si>
  <si>
    <t>НС 02</t>
  </si>
  <si>
    <t>НС 03</t>
  </si>
  <si>
    <t>НС 04</t>
  </si>
  <si>
    <t>НС 05</t>
  </si>
  <si>
    <t>НС 06</t>
  </si>
  <si>
    <t>ВСЬОГО ЗА ОСВІТНЬО-НАУКОВОЮ ПРОГРАМОЮ</t>
  </si>
  <si>
    <t>Наукова складова</t>
  </si>
  <si>
    <t>Асистентська практика у закладах вищої освіти</t>
  </si>
  <si>
    <t>Інструментальний вимір політичних кампаній</t>
  </si>
  <si>
    <t>Методика  написання та захисту дисертацій</t>
  </si>
  <si>
    <t>05 Соціальні та поведінкові науки</t>
  </si>
  <si>
    <t xml:space="preserve"> 052  Політологія</t>
  </si>
  <si>
    <t>денна</t>
  </si>
  <si>
    <t>4 роки</t>
  </si>
  <si>
    <t xml:space="preserve">Становлення інституту демократичної громадянськості в Україні - умова проєвропейського вектору політичного розвитку </t>
  </si>
  <si>
    <t>повна вища</t>
  </si>
  <si>
    <t xml:space="preserve">Політологія </t>
  </si>
  <si>
    <t>Управління кар'єрою</t>
  </si>
  <si>
    <t xml:space="preserve">Педагогіка вищої школи </t>
  </si>
  <si>
    <t>Навчально-методичною радою МНУ ім. В.О.Сухомлинського</t>
  </si>
  <si>
    <t>О.А.Кузнецова</t>
  </si>
  <si>
    <t>Політичний аналіз та прогнозування сучасної системи влади</t>
  </si>
  <si>
    <t>ОК 11</t>
  </si>
  <si>
    <t>Академічна писемна англійська мова (Academic English Writing)</t>
  </si>
  <si>
    <t>ОК. 12</t>
  </si>
  <si>
    <t xml:space="preserve"> Доктор філософії з політології</t>
  </si>
  <si>
    <t>Політичні процеси і інститути у країнах Чорноморського регіону//Теоретичні та практичні виміри етнонаціонального розвитку</t>
  </si>
  <si>
    <t>Політичний розвиток і модернізація/Глобальні проблеми  міжнародного розвитку</t>
  </si>
  <si>
    <t xml:space="preserve">Методологія гендерних досліджень у політичній науці/Методологія прикладних політичних  досліджень </t>
  </si>
  <si>
    <t>Медіатизація політичної дійсності</t>
  </si>
  <si>
    <t xml:space="preserve">  Перший проректор_______________________________________</t>
  </si>
  <si>
    <t>А.В.Овчаренко</t>
  </si>
</sst>
</file>

<file path=xl/styles.xml><?xml version="1.0" encoding="utf-8"?>
<styleSheet xmlns="http://schemas.openxmlformats.org/spreadsheetml/2006/main">
  <numFmts count="3">
    <numFmt numFmtId="164" formatCode="_-* #,##0.00\ &quot;грн.&quot;_-;\-* #,##0.00\ &quot;грн.&quot;_-;_-* &quot;-&quot;??\ &quot;грн.&quot;_-;_-@_-"/>
    <numFmt numFmtId="165" formatCode="0.0"/>
    <numFmt numFmtId="166" formatCode="#,##0_р_."/>
  </numFmts>
  <fonts count="49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Arial Cyr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charset val="204"/>
    </font>
    <font>
      <u/>
      <sz val="8.25"/>
      <color indexed="12"/>
      <name val="Calibri"/>
      <family val="2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8"/>
      <name val="Times New Roman Cyr"/>
      <family val="1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b/>
      <sz val="8"/>
      <name val="Times New Roman Cyr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C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0" fontId="8" fillId="3" borderId="1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7" fillId="0" borderId="0"/>
    <xf numFmtId="0" fontId="1" fillId="0" borderId="0"/>
    <xf numFmtId="0" fontId="6" fillId="0" borderId="0"/>
    <xf numFmtId="0" fontId="12" fillId="0" borderId="2" applyNumberFormat="0" applyFill="0" applyAlignment="0" applyProtection="0"/>
    <xf numFmtId="0" fontId="9" fillId="4" borderId="3" applyNumberFormat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63">
    <xf numFmtId="0" fontId="0" fillId="0" borderId="0" xfId="0"/>
    <xf numFmtId="0" fontId="32" fillId="6" borderId="4" xfId="0" applyFont="1" applyFill="1" applyBorder="1" applyAlignment="1" applyProtection="1">
      <alignment horizontal="center" vertical="center"/>
    </xf>
    <xf numFmtId="1" fontId="33" fillId="6" borderId="5" xfId="0" applyNumberFormat="1" applyFont="1" applyFill="1" applyBorder="1" applyAlignment="1" applyProtection="1">
      <alignment horizontal="center" vertical="center"/>
    </xf>
    <xf numFmtId="1" fontId="33" fillId="6" borderId="6" xfId="0" applyNumberFormat="1" applyFont="1" applyFill="1" applyBorder="1" applyAlignment="1" applyProtection="1">
      <alignment horizontal="center" vertical="center"/>
    </xf>
    <xf numFmtId="1" fontId="33" fillId="6" borderId="4" xfId="0" applyNumberFormat="1" applyFont="1" applyFill="1" applyBorder="1" applyAlignment="1" applyProtection="1">
      <alignment horizontal="center" vertical="center"/>
    </xf>
    <xf numFmtId="0" fontId="33" fillId="6" borderId="4" xfId="0" applyFont="1" applyFill="1" applyBorder="1" applyAlignment="1" applyProtection="1">
      <alignment horizontal="center" vertical="center"/>
    </xf>
    <xf numFmtId="1" fontId="33" fillId="6" borderId="7" xfId="0" applyNumberFormat="1" applyFont="1" applyFill="1" applyBorder="1" applyAlignment="1" applyProtection="1">
      <alignment horizontal="center" vertical="center"/>
    </xf>
    <xf numFmtId="0" fontId="32" fillId="0" borderId="8" xfId="0" applyFont="1" applyFill="1" applyBorder="1" applyAlignment="1" applyProtection="1">
      <alignment horizontal="center" vertical="center"/>
    </xf>
    <xf numFmtId="1" fontId="33" fillId="0" borderId="9" xfId="0" applyNumberFormat="1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43" fillId="7" borderId="10" xfId="0" applyFont="1" applyFill="1" applyBorder="1" applyAlignment="1" applyProtection="1">
      <alignment horizontal="left" vertical="center" wrapText="1"/>
      <protection locked="0"/>
    </xf>
    <xf numFmtId="0" fontId="19" fillId="7" borderId="11" xfId="0" applyFont="1" applyFill="1" applyBorder="1" applyAlignment="1" applyProtection="1">
      <alignment horizontal="center" vertical="center"/>
      <protection locked="0"/>
    </xf>
    <xf numFmtId="0" fontId="43" fillId="7" borderId="10" xfId="0" applyFont="1" applyFill="1" applyBorder="1" applyAlignment="1" applyProtection="1">
      <alignment horizontal="left" vertical="center"/>
      <protection locked="0"/>
    </xf>
    <xf numFmtId="0" fontId="19" fillId="7" borderId="12" xfId="0" applyFont="1" applyFill="1" applyBorder="1" applyAlignment="1" applyProtection="1">
      <alignment horizontal="center" vertical="center"/>
      <protection locked="0"/>
    </xf>
    <xf numFmtId="0" fontId="19" fillId="7" borderId="13" xfId="0" applyFont="1" applyFill="1" applyBorder="1" applyAlignment="1" applyProtection="1">
      <alignment horizontal="center" vertical="center"/>
      <protection locked="0"/>
    </xf>
    <xf numFmtId="0" fontId="19" fillId="7" borderId="14" xfId="0" applyFont="1" applyFill="1" applyBorder="1" applyAlignment="1" applyProtection="1">
      <alignment horizontal="center" vertical="center"/>
      <protection locked="0"/>
    </xf>
    <xf numFmtId="0" fontId="19" fillId="7" borderId="15" xfId="0" applyFont="1" applyFill="1" applyBorder="1" applyAlignment="1" applyProtection="1">
      <alignment horizontal="center" vertical="center"/>
      <protection locked="0"/>
    </xf>
    <xf numFmtId="0" fontId="19" fillId="7" borderId="16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5" fillId="0" borderId="17" xfId="13" applyFont="1" applyFill="1" applyBorder="1" applyAlignment="1" applyProtection="1">
      <alignment horizontal="center" vertical="center"/>
    </xf>
    <xf numFmtId="0" fontId="5" fillId="0" borderId="18" xfId="13" applyFont="1" applyFill="1" applyBorder="1" applyAlignment="1" applyProtection="1">
      <alignment horizontal="center" vertical="center"/>
    </xf>
    <xf numFmtId="0" fontId="5" fillId="0" borderId="19" xfId="13" applyFont="1" applyFill="1" applyBorder="1" applyAlignment="1" applyProtection="1">
      <alignment horizontal="center" vertical="center"/>
    </xf>
    <xf numFmtId="0" fontId="5" fillId="0" borderId="20" xfId="13" applyFont="1" applyFill="1" applyBorder="1" applyAlignment="1" applyProtection="1">
      <alignment horizontal="center" vertical="center"/>
    </xf>
    <xf numFmtId="0" fontId="25" fillId="0" borderId="21" xfId="13" applyFont="1" applyFill="1" applyBorder="1" applyAlignment="1" applyProtection="1">
      <alignment horizontal="center" vertical="center"/>
    </xf>
    <xf numFmtId="0" fontId="23" fillId="0" borderId="8" xfId="13" applyFont="1" applyFill="1" applyBorder="1" applyAlignment="1" applyProtection="1">
      <alignment horizontal="center" vertical="center"/>
    </xf>
    <xf numFmtId="0" fontId="5" fillId="0" borderId="22" xfId="13" applyFont="1" applyFill="1" applyBorder="1" applyAlignment="1" applyProtection="1">
      <alignment horizontal="center" vertical="center"/>
    </xf>
    <xf numFmtId="0" fontId="5" fillId="0" borderId="23" xfId="13" applyFont="1" applyFill="1" applyBorder="1" applyAlignment="1" applyProtection="1">
      <alignment horizontal="center" vertical="center"/>
    </xf>
    <xf numFmtId="0" fontId="5" fillId="0" borderId="24" xfId="13" applyFont="1" applyFill="1" applyBorder="1" applyAlignment="1" applyProtection="1">
      <alignment horizontal="center" vertical="center"/>
    </xf>
    <xf numFmtId="0" fontId="25" fillId="0" borderId="25" xfId="13" applyFont="1" applyFill="1" applyBorder="1" applyAlignment="1" applyProtection="1">
      <alignment horizontal="center" vertical="center"/>
    </xf>
    <xf numFmtId="0" fontId="5" fillId="0" borderId="5" xfId="13" applyFont="1" applyFill="1" applyBorder="1" applyAlignment="1" applyProtection="1">
      <alignment horizontal="center" vertical="center"/>
    </xf>
    <xf numFmtId="0" fontId="5" fillId="0" borderId="26" xfId="13" applyFont="1" applyFill="1" applyBorder="1" applyAlignment="1" applyProtection="1">
      <alignment horizontal="center" vertical="center"/>
    </xf>
    <xf numFmtId="0" fontId="5" fillId="0" borderId="27" xfId="13" applyFont="1" applyFill="1" applyBorder="1" applyAlignment="1" applyProtection="1">
      <alignment horizontal="center" vertical="center"/>
    </xf>
    <xf numFmtId="0" fontId="34" fillId="0" borderId="5" xfId="13" applyFont="1" applyFill="1" applyBorder="1" applyAlignment="1" applyProtection="1">
      <alignment horizontal="center" vertical="center"/>
    </xf>
    <xf numFmtId="0" fontId="17" fillId="0" borderId="0" xfId="13" applyFont="1" applyFill="1" applyAlignment="1" applyProtection="1">
      <alignment horizontal="left" vertical="center"/>
    </xf>
    <xf numFmtId="0" fontId="21" fillId="0" borderId="0" xfId="13" applyFont="1" applyFill="1" applyAlignment="1" applyProtection="1">
      <alignment horizontal="center" vertical="center"/>
    </xf>
    <xf numFmtId="0" fontId="20" fillId="0" borderId="8" xfId="13" applyFont="1" applyFill="1" applyBorder="1" applyAlignment="1" applyProtection="1">
      <alignment horizontal="center" vertical="center"/>
    </xf>
    <xf numFmtId="0" fontId="17" fillId="0" borderId="0" xfId="13" applyFont="1" applyFill="1" applyAlignment="1" applyProtection="1">
      <alignment vertical="top" wrapText="1"/>
    </xf>
    <xf numFmtId="0" fontId="22" fillId="0" borderId="8" xfId="13" applyFont="1" applyFill="1" applyBorder="1" applyAlignment="1" applyProtection="1">
      <alignment horizontal="center" vertical="center"/>
    </xf>
    <xf numFmtId="0" fontId="15" fillId="0" borderId="0" xfId="13" applyFill="1" applyAlignment="1" applyProtection="1">
      <alignment horizontal="center" vertical="center"/>
    </xf>
    <xf numFmtId="0" fontId="23" fillId="7" borderId="18" xfId="13" applyFont="1" applyFill="1" applyBorder="1" applyAlignment="1" applyProtection="1">
      <alignment horizontal="center" vertical="center"/>
      <protection locked="0"/>
    </xf>
    <xf numFmtId="0" fontId="23" fillId="7" borderId="19" xfId="13" applyFont="1" applyFill="1" applyBorder="1" applyAlignment="1" applyProtection="1">
      <alignment horizontal="center" vertical="center"/>
      <protection locked="0"/>
    </xf>
    <xf numFmtId="0" fontId="23" fillId="7" borderId="20" xfId="13" applyFont="1" applyFill="1" applyBorder="1" applyAlignment="1" applyProtection="1">
      <alignment horizontal="center" vertical="center"/>
      <protection locked="0"/>
    </xf>
    <xf numFmtId="0" fontId="23" fillId="7" borderId="22" xfId="13" applyFont="1" applyFill="1" applyBorder="1" applyAlignment="1" applyProtection="1">
      <alignment horizontal="center" vertical="center"/>
      <protection locked="0"/>
    </xf>
    <xf numFmtId="0" fontId="23" fillId="7" borderId="8" xfId="13" applyFont="1" applyFill="1" applyBorder="1" applyAlignment="1" applyProtection="1">
      <alignment horizontal="center" vertical="center"/>
      <protection locked="0"/>
    </xf>
    <xf numFmtId="0" fontId="23" fillId="7" borderId="10" xfId="13" applyFont="1" applyFill="1" applyBorder="1" applyAlignment="1" applyProtection="1">
      <alignment horizontal="center" vertical="center"/>
      <protection locked="0"/>
    </xf>
    <xf numFmtId="0" fontId="3" fillId="0" borderId="28" xfId="15" applyFont="1" applyFill="1" applyBorder="1" applyAlignment="1" applyProtection="1">
      <alignment vertical="top"/>
    </xf>
    <xf numFmtId="0" fontId="26" fillId="0" borderId="0" xfId="14" applyFont="1" applyFill="1" applyBorder="1" applyAlignment="1" applyProtection="1"/>
    <xf numFmtId="165" fontId="26" fillId="0" borderId="0" xfId="14" applyNumberFormat="1" applyFont="1" applyFill="1" applyBorder="1" applyAlignment="1" applyProtection="1"/>
    <xf numFmtId="1" fontId="26" fillId="0" borderId="0" xfId="14" applyNumberFormat="1" applyFont="1" applyFill="1" applyBorder="1" applyAlignment="1" applyProtection="1"/>
    <xf numFmtId="0" fontId="3" fillId="0" borderId="0" xfId="15" applyFont="1" applyFill="1" applyBorder="1" applyAlignment="1" applyProtection="1">
      <alignment horizontal="left" vertical="top"/>
    </xf>
    <xf numFmtId="49" fontId="19" fillId="0" borderId="19" xfId="14" applyNumberFormat="1" applyFont="1" applyFill="1" applyBorder="1" applyAlignment="1" applyProtection="1">
      <alignment horizontal="center" vertical="center" wrapText="1"/>
    </xf>
    <xf numFmtId="0" fontId="19" fillId="0" borderId="8" xfId="14" applyNumberFormat="1" applyFont="1" applyFill="1" applyBorder="1" applyAlignment="1" applyProtection="1">
      <alignment horizontal="center" vertical="center" wrapText="1"/>
    </xf>
    <xf numFmtId="165" fontId="19" fillId="0" borderId="8" xfId="14" applyNumberFormat="1" applyFont="1" applyFill="1" applyBorder="1" applyAlignment="1" applyProtection="1">
      <alignment horizontal="center" vertical="center" wrapText="1"/>
    </xf>
    <xf numFmtId="0" fontId="32" fillId="0" borderId="6" xfId="0" applyFont="1" applyFill="1" applyBorder="1" applyAlignment="1" applyProtection="1">
      <alignment horizontal="center" vertical="center"/>
    </xf>
    <xf numFmtId="49" fontId="28" fillId="7" borderId="0" xfId="9" applyNumberFormat="1" applyFont="1" applyFill="1" applyBorder="1" applyAlignment="1" applyProtection="1">
      <alignment vertical="top" wrapText="1"/>
      <protection locked="0"/>
    </xf>
    <xf numFmtId="0" fontId="28" fillId="7" borderId="0" xfId="14" applyFont="1" applyFill="1" applyBorder="1" applyAlignment="1" applyProtection="1">
      <alignment horizontal="left" vertical="top" wrapText="1"/>
      <protection locked="0"/>
    </xf>
    <xf numFmtId="1" fontId="28" fillId="7" borderId="0" xfId="14" applyNumberFormat="1" applyFont="1" applyFill="1" applyBorder="1" applyAlignment="1" applyProtection="1">
      <alignment wrapText="1"/>
      <protection locked="0"/>
    </xf>
    <xf numFmtId="0" fontId="28" fillId="7" borderId="0" xfId="14" applyFont="1" applyFill="1" applyBorder="1" applyAlignment="1" applyProtection="1">
      <alignment wrapText="1"/>
      <protection locked="0"/>
    </xf>
    <xf numFmtId="0" fontId="28" fillId="7" borderId="0" xfId="14" applyFont="1" applyFill="1" applyBorder="1" applyAlignment="1" applyProtection="1">
      <protection locked="0"/>
    </xf>
    <xf numFmtId="165" fontId="28" fillId="7" borderId="0" xfId="14" applyNumberFormat="1" applyFont="1" applyFill="1" applyBorder="1" applyAlignment="1" applyProtection="1">
      <protection locked="0"/>
    </xf>
    <xf numFmtId="1" fontId="28" fillId="7" borderId="0" xfId="14" applyNumberFormat="1" applyFont="1" applyFill="1" applyBorder="1" applyAlignment="1" applyProtection="1">
      <protection locked="0"/>
    </xf>
    <xf numFmtId="49" fontId="21" fillId="7" borderId="0" xfId="15" applyNumberFormat="1" applyFont="1" applyFill="1" applyBorder="1" applyAlignment="1" applyProtection="1">
      <alignment vertical="top"/>
      <protection locked="0"/>
    </xf>
    <xf numFmtId="0" fontId="21" fillId="7" borderId="0" xfId="14" applyFont="1" applyFill="1" applyProtection="1">
      <protection locked="0"/>
    </xf>
    <xf numFmtId="0" fontId="21" fillId="7" borderId="0" xfId="15" applyFont="1" applyFill="1" applyBorder="1" applyProtection="1">
      <protection locked="0"/>
    </xf>
    <xf numFmtId="0" fontId="21" fillId="7" borderId="0" xfId="15" applyFont="1" applyFill="1" applyBorder="1" applyAlignment="1" applyProtection="1">
      <protection locked="0"/>
    </xf>
    <xf numFmtId="0" fontId="21" fillId="7" borderId="29" xfId="15" applyFont="1" applyFill="1" applyBorder="1" applyAlignment="1" applyProtection="1">
      <protection locked="0"/>
    </xf>
    <xf numFmtId="0" fontId="28" fillId="7" borderId="29" xfId="14" applyFont="1" applyFill="1" applyBorder="1" applyAlignment="1" applyProtection="1">
      <alignment vertical="center"/>
      <protection locked="0"/>
    </xf>
    <xf numFmtId="0" fontId="21" fillId="7" borderId="0" xfId="14" applyFont="1" applyFill="1" applyAlignment="1" applyProtection="1">
      <alignment vertical="center"/>
      <protection locked="0"/>
    </xf>
    <xf numFmtId="0" fontId="21" fillId="7" borderId="0" xfId="14" applyFont="1" applyFill="1" applyAlignment="1" applyProtection="1">
      <alignment wrapText="1"/>
      <protection locked="0"/>
    </xf>
    <xf numFmtId="0" fontId="33" fillId="0" borderId="9" xfId="0" applyFont="1" applyFill="1" applyBorder="1" applyAlignment="1" applyProtection="1">
      <alignment horizontal="center" vertical="center"/>
    </xf>
    <xf numFmtId="0" fontId="23" fillId="0" borderId="0" xfId="13" applyFont="1" applyFill="1" applyBorder="1" applyAlignment="1" applyProtection="1">
      <protection locked="0"/>
    </xf>
    <xf numFmtId="0" fontId="39" fillId="0" borderId="0" xfId="13" applyFont="1" applyFill="1" applyBorder="1" applyAlignment="1" applyProtection="1">
      <alignment wrapText="1"/>
      <protection locked="0"/>
    </xf>
    <xf numFmtId="0" fontId="33" fillId="8" borderId="9" xfId="0" applyFont="1" applyFill="1" applyBorder="1" applyAlignment="1" applyProtection="1">
      <alignment horizontal="center" vertical="center"/>
    </xf>
    <xf numFmtId="1" fontId="33" fillId="8" borderId="9" xfId="0" applyNumberFormat="1" applyFont="1" applyFill="1" applyBorder="1" applyAlignment="1" applyProtection="1">
      <alignment horizontal="center" vertical="center"/>
    </xf>
    <xf numFmtId="165" fontId="33" fillId="8" borderId="9" xfId="0" applyNumberFormat="1" applyFont="1" applyFill="1" applyBorder="1" applyAlignment="1" applyProtection="1">
      <alignment horizontal="center" vertical="center"/>
    </xf>
    <xf numFmtId="0" fontId="33" fillId="9" borderId="9" xfId="0" applyFont="1" applyFill="1" applyBorder="1" applyAlignment="1" applyProtection="1">
      <alignment horizontal="center" vertical="center"/>
    </xf>
    <xf numFmtId="1" fontId="33" fillId="9" borderId="9" xfId="0" applyNumberFormat="1" applyFont="1" applyFill="1" applyBorder="1" applyAlignment="1" applyProtection="1">
      <alignment horizontal="center" vertical="center"/>
    </xf>
    <xf numFmtId="0" fontId="43" fillId="7" borderId="10" xfId="0" applyFont="1" applyFill="1" applyBorder="1" applyAlignment="1" applyProtection="1">
      <alignment horizontal="left" vertical="center" wrapText="1"/>
    </xf>
    <xf numFmtId="0" fontId="19" fillId="7" borderId="12" xfId="0" applyNumberFormat="1" applyFont="1" applyFill="1" applyBorder="1" applyAlignment="1" applyProtection="1">
      <alignment horizontal="center" vertical="center"/>
    </xf>
    <xf numFmtId="0" fontId="19" fillId="7" borderId="13" xfId="0" applyNumberFormat="1" applyFont="1" applyFill="1" applyBorder="1" applyAlignment="1" applyProtection="1">
      <alignment horizontal="center" vertical="center"/>
    </xf>
    <xf numFmtId="0" fontId="19" fillId="7" borderId="11" xfId="0" applyFont="1" applyFill="1" applyBorder="1" applyAlignment="1" applyProtection="1">
      <alignment horizontal="center" vertical="center"/>
    </xf>
    <xf numFmtId="0" fontId="43" fillId="7" borderId="10" xfId="0" applyFont="1" applyFill="1" applyBorder="1" applyAlignment="1" applyProtection="1">
      <alignment horizontal="left" vertical="center"/>
    </xf>
    <xf numFmtId="0" fontId="19" fillId="7" borderId="12" xfId="0" applyFont="1" applyFill="1" applyBorder="1" applyAlignment="1" applyProtection="1">
      <alignment horizontal="center" vertical="center"/>
    </xf>
    <xf numFmtId="0" fontId="19" fillId="7" borderId="13" xfId="0" applyFont="1" applyFill="1" applyBorder="1" applyAlignment="1" applyProtection="1">
      <alignment horizontal="center" vertical="center"/>
    </xf>
    <xf numFmtId="1" fontId="43" fillId="0" borderId="22" xfId="0" applyNumberFormat="1" applyFont="1" applyFill="1" applyBorder="1" applyAlignment="1" applyProtection="1">
      <alignment horizontal="center" vertical="center"/>
    </xf>
    <xf numFmtId="1" fontId="43" fillId="0" borderId="8" xfId="0" applyNumberFormat="1" applyFont="1" applyFill="1" applyBorder="1" applyAlignment="1" applyProtection="1">
      <alignment horizontal="center" vertical="center"/>
    </xf>
    <xf numFmtId="0" fontId="43" fillId="7" borderId="8" xfId="0" applyFont="1" applyFill="1" applyBorder="1" applyAlignment="1" applyProtection="1">
      <alignment horizontal="center" vertical="center"/>
    </xf>
    <xf numFmtId="1" fontId="43" fillId="0" borderId="11" xfId="0" applyNumberFormat="1" applyFont="1" applyFill="1" applyBorder="1" applyAlignment="1" applyProtection="1">
      <alignment horizontal="center" vertical="center"/>
    </xf>
    <xf numFmtId="0" fontId="43" fillId="7" borderId="8" xfId="0" applyFont="1" applyFill="1" applyBorder="1" applyAlignment="1" applyProtection="1">
      <alignment horizontal="center" vertical="center"/>
      <protection locked="0"/>
    </xf>
    <xf numFmtId="0" fontId="43" fillId="7" borderId="23" xfId="0" applyFont="1" applyFill="1" applyBorder="1" applyAlignment="1" applyProtection="1">
      <alignment horizontal="center" vertical="center"/>
      <protection locked="0"/>
    </xf>
    <xf numFmtId="1" fontId="43" fillId="7" borderId="8" xfId="0" applyNumberFormat="1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1" fontId="43" fillId="0" borderId="10" xfId="0" applyNumberFormat="1" applyFont="1" applyFill="1" applyBorder="1" applyAlignment="1" applyProtection="1">
      <alignment horizontal="center" vertical="center"/>
    </xf>
    <xf numFmtId="0" fontId="43" fillId="7" borderId="22" xfId="0" applyFont="1" applyFill="1" applyBorder="1" applyAlignment="1" applyProtection="1">
      <alignment horizontal="center" vertical="center"/>
    </xf>
    <xf numFmtId="0" fontId="43" fillId="7" borderId="22" xfId="14" applyFont="1" applyFill="1" applyBorder="1" applyAlignment="1" applyProtection="1">
      <alignment horizontal="center" vertical="center" wrapText="1"/>
    </xf>
    <xf numFmtId="49" fontId="43" fillId="7" borderId="22" xfId="14" applyNumberFormat="1" applyFont="1" applyFill="1" applyBorder="1" applyAlignment="1" applyProtection="1">
      <alignment horizontal="center" vertical="center" wrapText="1"/>
    </xf>
    <xf numFmtId="0" fontId="43" fillId="7" borderId="18" xfId="14" applyNumberFormat="1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/>
    </xf>
    <xf numFmtId="0" fontId="17" fillId="0" borderId="8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1" fontId="17" fillId="0" borderId="30" xfId="0" applyNumberFormat="1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1" fontId="17" fillId="0" borderId="34" xfId="0" applyNumberFormat="1" applyFont="1" applyFill="1" applyBorder="1" applyAlignment="1" applyProtection="1">
      <alignment horizontal="center" vertical="center"/>
    </xf>
    <xf numFmtId="1" fontId="17" fillId="0" borderId="33" xfId="0" applyNumberFormat="1" applyFont="1" applyFill="1" applyBorder="1" applyAlignment="1" applyProtection="1">
      <alignment horizontal="center" vertical="center"/>
    </xf>
    <xf numFmtId="1" fontId="40" fillId="10" borderId="9" xfId="0" applyNumberFormat="1" applyFont="1" applyFill="1" applyBorder="1" applyAlignment="1" applyProtection="1">
      <alignment horizontal="center" vertical="center"/>
    </xf>
    <xf numFmtId="1" fontId="43" fillId="7" borderId="22" xfId="0" applyNumberFormat="1" applyFont="1" applyFill="1" applyBorder="1" applyAlignment="1" applyProtection="1">
      <alignment horizontal="center" vertical="center"/>
    </xf>
    <xf numFmtId="1" fontId="43" fillId="7" borderId="10" xfId="0" applyNumberFormat="1" applyFont="1" applyFill="1" applyBorder="1" applyAlignment="1" applyProtection="1">
      <alignment horizontal="center" vertical="center"/>
    </xf>
    <xf numFmtId="1" fontId="43" fillId="7" borderId="22" xfId="0" applyNumberFormat="1" applyFont="1" applyFill="1" applyBorder="1" applyAlignment="1" applyProtection="1">
      <alignment horizontal="center" vertical="center"/>
      <protection locked="0"/>
    </xf>
    <xf numFmtId="1" fontId="43" fillId="7" borderId="8" xfId="0" applyNumberFormat="1" applyFont="1" applyFill="1" applyBorder="1" applyAlignment="1" applyProtection="1">
      <alignment horizontal="center" vertical="center"/>
      <protection locked="0"/>
    </xf>
    <xf numFmtId="1" fontId="43" fillId="7" borderId="35" xfId="0" applyNumberFormat="1" applyFont="1" applyFill="1" applyBorder="1" applyAlignment="1" applyProtection="1">
      <alignment horizontal="center" vertical="center"/>
      <protection locked="0"/>
    </xf>
    <xf numFmtId="1" fontId="43" fillId="7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25" xfId="13" applyFont="1" applyFill="1" applyBorder="1" applyAlignment="1" applyProtection="1">
      <alignment horizontal="center" vertical="center"/>
    </xf>
    <xf numFmtId="0" fontId="19" fillId="0" borderId="5" xfId="14" applyFont="1" applyFill="1" applyBorder="1" applyAlignment="1" applyProtection="1">
      <alignment horizontal="center" vertical="center" wrapText="1"/>
    </xf>
    <xf numFmtId="1" fontId="43" fillId="0" borderId="6" xfId="14" applyNumberFormat="1" applyFont="1" applyFill="1" applyBorder="1" applyAlignment="1" applyProtection="1">
      <alignment horizontal="center" vertical="center" wrapText="1"/>
    </xf>
    <xf numFmtId="0" fontId="43" fillId="0" borderId="6" xfId="14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13" applyFont="1" applyAlignment="1" applyProtection="1">
      <alignment vertical="top"/>
      <protection locked="0"/>
    </xf>
    <xf numFmtId="0" fontId="39" fillId="0" borderId="0" xfId="13" applyFont="1" applyAlignment="1" applyProtection="1">
      <protection locked="0"/>
    </xf>
    <xf numFmtId="0" fontId="0" fillId="0" borderId="0" xfId="0" applyAlignment="1" applyProtection="1">
      <protection locked="0"/>
    </xf>
    <xf numFmtId="0" fontId="39" fillId="0" borderId="0" xfId="13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13" applyFont="1" applyBorder="1" applyAlignment="1" applyProtection="1">
      <alignment horizontal="center"/>
      <protection locked="0"/>
    </xf>
    <xf numFmtId="0" fontId="17" fillId="0" borderId="37" xfId="13" applyFont="1" applyFill="1" applyBorder="1" applyAlignment="1" applyProtection="1">
      <alignment horizontal="center" vertical="center"/>
      <protection locked="0"/>
    </xf>
    <xf numFmtId="0" fontId="25" fillId="0" borderId="5" xfId="13" applyFont="1" applyFill="1" applyBorder="1" applyAlignment="1" applyProtection="1">
      <alignment horizontal="center" vertical="center"/>
      <protection locked="0"/>
    </xf>
    <xf numFmtId="0" fontId="25" fillId="0" borderId="6" xfId="13" applyFont="1" applyFill="1" applyBorder="1" applyAlignment="1" applyProtection="1">
      <alignment horizontal="center" vertical="center"/>
      <protection locked="0"/>
    </xf>
    <xf numFmtId="0" fontId="25" fillId="0" borderId="7" xfId="13" applyFont="1" applyFill="1" applyBorder="1" applyAlignment="1" applyProtection="1">
      <alignment horizontal="center" vertical="center"/>
      <protection locked="0"/>
    </xf>
    <xf numFmtId="0" fontId="30" fillId="0" borderId="37" xfId="13" applyFont="1" applyFill="1" applyBorder="1" applyAlignment="1" applyProtection="1">
      <alignment horizontal="center" vertical="center"/>
      <protection locked="0"/>
    </xf>
    <xf numFmtId="0" fontId="25" fillId="0" borderId="17" xfId="13" applyFont="1" applyFill="1" applyBorder="1" applyAlignment="1" applyProtection="1">
      <alignment horizontal="center" vertical="center"/>
      <protection locked="0"/>
    </xf>
    <xf numFmtId="0" fontId="23" fillId="0" borderId="19" xfId="13" applyFont="1" applyFill="1" applyBorder="1" applyAlignment="1" applyProtection="1">
      <alignment horizontal="center" vertical="center"/>
      <protection locked="0"/>
    </xf>
    <xf numFmtId="0" fontId="23" fillId="0" borderId="20" xfId="13" applyFont="1" applyFill="1" applyBorder="1" applyAlignment="1" applyProtection="1">
      <alignment horizontal="center" vertical="center"/>
      <protection locked="0"/>
    </xf>
    <xf numFmtId="0" fontId="23" fillId="0" borderId="18" xfId="13" applyFont="1" applyFill="1" applyBorder="1" applyAlignment="1" applyProtection="1">
      <alignment horizontal="center" vertical="center"/>
      <protection locked="0"/>
    </xf>
    <xf numFmtId="0" fontId="23" fillId="0" borderId="37" xfId="13" applyFont="1" applyFill="1" applyBorder="1" applyAlignment="1" applyProtection="1">
      <alignment horizontal="center" vertical="center"/>
      <protection locked="0"/>
    </xf>
    <xf numFmtId="0" fontId="25" fillId="0" borderId="21" xfId="13" applyFont="1" applyFill="1" applyBorder="1" applyAlignment="1" applyProtection="1">
      <alignment horizontal="center" vertical="center"/>
      <protection locked="0"/>
    </xf>
    <xf numFmtId="0" fontId="23" fillId="0" borderId="8" xfId="13" applyFont="1" applyFill="1" applyBorder="1" applyAlignment="1" applyProtection="1">
      <alignment horizontal="center" vertical="center"/>
      <protection locked="0"/>
    </xf>
    <xf numFmtId="0" fontId="23" fillId="0" borderId="10" xfId="13" applyFont="1" applyFill="1" applyBorder="1" applyAlignment="1" applyProtection="1">
      <alignment horizontal="center" vertical="center"/>
      <protection locked="0"/>
    </xf>
    <xf numFmtId="0" fontId="23" fillId="0" borderId="22" xfId="13" applyFont="1" applyFill="1" applyBorder="1" applyAlignment="1" applyProtection="1">
      <alignment horizontal="center" vertical="center"/>
      <protection locked="0"/>
    </xf>
    <xf numFmtId="0" fontId="25" fillId="0" borderId="25" xfId="13" applyFont="1" applyFill="1" applyBorder="1" applyAlignment="1" applyProtection="1">
      <alignment horizontal="center" vertical="center"/>
      <protection locked="0"/>
    </xf>
    <xf numFmtId="0" fontId="23" fillId="0" borderId="6" xfId="13" applyFont="1" applyFill="1" applyBorder="1" applyAlignment="1" applyProtection="1">
      <alignment horizontal="center" vertical="center"/>
      <protection locked="0"/>
    </xf>
    <xf numFmtId="0" fontId="23" fillId="0" borderId="7" xfId="13" applyFont="1" applyFill="1" applyBorder="1" applyAlignment="1" applyProtection="1">
      <alignment horizontal="center" vertical="center"/>
      <protection locked="0"/>
    </xf>
    <xf numFmtId="0" fontId="23" fillId="0" borderId="5" xfId="13" applyFont="1" applyFill="1" applyBorder="1" applyAlignment="1" applyProtection="1">
      <alignment horizontal="center" vertical="center"/>
      <protection locked="0"/>
    </xf>
    <xf numFmtId="0" fontId="21" fillId="0" borderId="0" xfId="13" applyFont="1" applyFill="1" applyAlignment="1" applyProtection="1">
      <alignment horizontal="center" vertical="center"/>
      <protection locked="0"/>
    </xf>
    <xf numFmtId="0" fontId="15" fillId="0" borderId="0" xfId="13" applyAlignment="1" applyProtection="1">
      <alignment horizontal="center"/>
      <protection locked="0"/>
    </xf>
    <xf numFmtId="0" fontId="15" fillId="0" borderId="0" xfId="13" applyFill="1" applyAlignment="1" applyProtection="1">
      <alignment horizontal="center" vertical="center"/>
      <protection locked="0"/>
    </xf>
    <xf numFmtId="0" fontId="20" fillId="0" borderId="0" xfId="13" applyFont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2" fillId="0" borderId="0" xfId="0" applyFont="1" applyFill="1" applyProtection="1">
      <protection locked="0"/>
    </xf>
    <xf numFmtId="0" fontId="42" fillId="0" borderId="0" xfId="0" applyFont="1" applyProtection="1">
      <protection locked="0"/>
    </xf>
    <xf numFmtId="0" fontId="19" fillId="7" borderId="38" xfId="0" applyFont="1" applyFill="1" applyBorder="1" applyAlignment="1" applyProtection="1">
      <alignment horizontal="center" vertical="center"/>
      <protection locked="0"/>
    </xf>
    <xf numFmtId="0" fontId="19" fillId="7" borderId="39" xfId="0" applyFont="1" applyFill="1" applyBorder="1" applyAlignment="1" applyProtection="1">
      <alignment horizontal="center" vertical="center"/>
      <protection locked="0"/>
    </xf>
    <xf numFmtId="0" fontId="43" fillId="7" borderId="19" xfId="0" applyFont="1" applyFill="1" applyBorder="1" applyAlignment="1" applyProtection="1">
      <alignment horizontal="center" vertical="center"/>
      <protection locked="0"/>
    </xf>
    <xf numFmtId="1" fontId="43" fillId="7" borderId="18" xfId="0" applyNumberFormat="1" applyFont="1" applyFill="1" applyBorder="1" applyAlignment="1" applyProtection="1">
      <alignment horizontal="center" vertical="center"/>
      <protection locked="0"/>
    </xf>
    <xf numFmtId="1" fontId="43" fillId="7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29" fillId="0" borderId="0" xfId="0" applyFont="1" applyBorder="1" applyProtection="1">
      <protection locked="0"/>
    </xf>
    <xf numFmtId="166" fontId="43" fillId="7" borderId="36" xfId="0" applyNumberFormat="1" applyFont="1" applyFill="1" applyBorder="1" applyAlignment="1" applyProtection="1">
      <alignment horizontal="center" vertical="center"/>
      <protection locked="0"/>
    </xf>
    <xf numFmtId="0" fontId="33" fillId="0" borderId="40" xfId="14" applyFont="1" applyFill="1" applyBorder="1" applyAlignment="1" applyProtection="1">
      <alignment horizontal="right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1" fontId="32" fillId="0" borderId="40" xfId="0" applyNumberFormat="1" applyFont="1" applyFill="1" applyBorder="1" applyAlignment="1" applyProtection="1">
      <alignment horizontal="center" vertical="center"/>
      <protection locked="0"/>
    </xf>
    <xf numFmtId="165" fontId="32" fillId="0" borderId="40" xfId="0" applyNumberFormat="1" applyFont="1" applyFill="1" applyBorder="1" applyAlignment="1" applyProtection="1">
      <alignment horizontal="center" vertical="center"/>
      <protection locked="0"/>
    </xf>
    <xf numFmtId="1" fontId="32" fillId="0" borderId="41" xfId="0" applyNumberFormat="1" applyFont="1" applyFill="1" applyBorder="1" applyAlignment="1" applyProtection="1">
      <alignment horizontal="center" vertical="center"/>
      <protection locked="0"/>
    </xf>
    <xf numFmtId="165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1" fontId="32" fillId="0" borderId="0" xfId="0" applyNumberFormat="1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Protection="1">
      <protection locked="0"/>
    </xf>
    <xf numFmtId="0" fontId="3" fillId="0" borderId="2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1" fontId="26" fillId="0" borderId="0" xfId="14" applyNumberFormat="1" applyFont="1" applyFill="1" applyBorder="1" applyAlignment="1" applyProtection="1">
      <protection locked="0"/>
    </xf>
    <xf numFmtId="0" fontId="26" fillId="0" borderId="0" xfId="14" applyFont="1" applyFill="1" applyBorder="1" applyProtection="1">
      <protection locked="0"/>
    </xf>
    <xf numFmtId="0" fontId="25" fillId="0" borderId="0" xfId="14" applyFont="1" applyFill="1" applyBorder="1" applyProtection="1">
      <protection locked="0"/>
    </xf>
    <xf numFmtId="0" fontId="15" fillId="0" borderId="0" xfId="14" applyFont="1" applyProtection="1">
      <protection locked="0"/>
    </xf>
    <xf numFmtId="0" fontId="2" fillId="0" borderId="0" xfId="14" applyFont="1" applyProtection="1">
      <protection locked="0"/>
    </xf>
    <xf numFmtId="0" fontId="15" fillId="0" borderId="0" xfId="14" applyFont="1" applyFill="1" applyProtection="1">
      <protection locked="0"/>
    </xf>
    <xf numFmtId="1" fontId="19" fillId="0" borderId="8" xfId="14" applyNumberFormat="1" applyFont="1" applyFill="1" applyBorder="1" applyAlignment="1" applyProtection="1">
      <alignment horizontal="center" vertical="center" wrapText="1"/>
    </xf>
    <xf numFmtId="0" fontId="19" fillId="7" borderId="43" xfId="0" applyFont="1" applyFill="1" applyBorder="1" applyAlignment="1" applyProtection="1">
      <alignment horizontal="center" vertical="center"/>
    </xf>
    <xf numFmtId="0" fontId="19" fillId="7" borderId="20" xfId="0" applyFont="1" applyFill="1" applyBorder="1" applyAlignment="1" applyProtection="1">
      <alignment horizontal="center" vertical="center"/>
    </xf>
    <xf numFmtId="0" fontId="19" fillId="7" borderId="16" xfId="0" applyFont="1" applyFill="1" applyBorder="1" applyAlignment="1" applyProtection="1">
      <alignment horizontal="center" vertical="center"/>
    </xf>
    <xf numFmtId="1" fontId="32" fillId="0" borderId="9" xfId="0" applyNumberFormat="1" applyFont="1" applyFill="1" applyBorder="1" applyAlignment="1" applyProtection="1">
      <alignment horizontal="center" vertical="center"/>
    </xf>
    <xf numFmtId="1" fontId="43" fillId="7" borderId="19" xfId="0" applyNumberFormat="1" applyFont="1" applyFill="1" applyBorder="1" applyAlignment="1" applyProtection="1">
      <alignment horizontal="center" vertical="center"/>
    </xf>
    <xf numFmtId="1" fontId="43" fillId="7" borderId="20" xfId="0" applyNumberFormat="1" applyFont="1" applyFill="1" applyBorder="1" applyAlignment="1" applyProtection="1">
      <alignment horizontal="center" vertical="center"/>
    </xf>
    <xf numFmtId="0" fontId="21" fillId="11" borderId="0" xfId="14" applyFont="1" applyFill="1" applyAlignment="1" applyProtection="1">
      <protection locked="0"/>
    </xf>
    <xf numFmtId="0" fontId="21" fillId="11" borderId="0" xfId="14" applyFont="1" applyFill="1" applyBorder="1" applyAlignment="1" applyProtection="1">
      <protection locked="0"/>
    </xf>
    <xf numFmtId="0" fontId="28" fillId="11" borderId="29" xfId="14" applyFont="1" applyFill="1" applyBorder="1" applyAlignment="1" applyProtection="1">
      <alignment vertical="center"/>
      <protection locked="0"/>
    </xf>
    <xf numFmtId="0" fontId="21" fillId="11" borderId="0" xfId="14" applyFont="1" applyFill="1" applyAlignment="1" applyProtection="1">
      <alignment vertical="center"/>
      <protection locked="0"/>
    </xf>
    <xf numFmtId="0" fontId="21" fillId="11" borderId="0" xfId="14" applyFont="1" applyFill="1" applyProtection="1">
      <protection locked="0"/>
    </xf>
    <xf numFmtId="0" fontId="15" fillId="11" borderId="0" xfId="14" applyFont="1" applyFill="1" applyProtection="1">
      <protection locked="0"/>
    </xf>
    <xf numFmtId="0" fontId="21" fillId="11" borderId="0" xfId="14" applyFont="1" applyFill="1" applyAlignment="1" applyProtection="1">
      <alignment horizontal="left" vertical="top"/>
      <protection locked="0"/>
    </xf>
    <xf numFmtId="0" fontId="0" fillId="11" borderId="0" xfId="0" applyFill="1" applyProtection="1">
      <protection locked="0"/>
    </xf>
    <xf numFmtId="0" fontId="5" fillId="0" borderId="8" xfId="13" applyFont="1" applyFill="1" applyBorder="1" applyAlignment="1" applyProtection="1">
      <alignment horizontal="center" vertical="center"/>
    </xf>
    <xf numFmtId="0" fontId="39" fillId="0" borderId="5" xfId="13" applyFont="1" applyFill="1" applyBorder="1" applyAlignment="1" applyProtection="1">
      <alignment horizontal="center" vertical="center"/>
      <protection locked="0"/>
    </xf>
    <xf numFmtId="0" fontId="39" fillId="0" borderId="6" xfId="13" applyFont="1" applyFill="1" applyBorder="1" applyAlignment="1" applyProtection="1">
      <alignment horizontal="center" vertical="center"/>
      <protection locked="0"/>
    </xf>
    <xf numFmtId="0" fontId="39" fillId="0" borderId="7" xfId="13" applyFont="1" applyFill="1" applyBorder="1" applyAlignment="1" applyProtection="1">
      <alignment horizontal="center" vertical="center"/>
      <protection locked="0"/>
    </xf>
    <xf numFmtId="0" fontId="39" fillId="0" borderId="5" xfId="13" applyFont="1" applyFill="1" applyBorder="1" applyAlignment="1" applyProtection="1">
      <alignment horizontal="center" vertical="center" wrapText="1"/>
      <protection locked="0"/>
    </xf>
    <xf numFmtId="0" fontId="39" fillId="0" borderId="6" xfId="13" applyFont="1" applyFill="1" applyBorder="1" applyAlignment="1" applyProtection="1">
      <alignment horizontal="center" vertical="center" wrapText="1"/>
      <protection locked="0"/>
    </xf>
    <xf numFmtId="0" fontId="39" fillId="0" borderId="7" xfId="13" applyFont="1" applyFill="1" applyBorder="1" applyAlignment="1" applyProtection="1">
      <alignment horizontal="center" vertical="center" wrapText="1"/>
      <protection locked="0"/>
    </xf>
    <xf numFmtId="0" fontId="45" fillId="7" borderId="44" xfId="14" applyFont="1" applyFill="1" applyBorder="1" applyAlignment="1" applyProtection="1">
      <alignment horizontal="center" vertical="center" wrapText="1"/>
      <protection locked="0"/>
    </xf>
    <xf numFmtId="0" fontId="43" fillId="7" borderId="20" xfId="0" applyFont="1" applyFill="1" applyBorder="1" applyAlignment="1" applyProtection="1">
      <alignment horizontal="left" vertical="center" wrapText="1"/>
      <protection locked="0"/>
    </xf>
    <xf numFmtId="10" fontId="19" fillId="7" borderId="45" xfId="0" applyNumberFormat="1" applyFont="1" applyFill="1" applyBorder="1" applyAlignment="1" applyProtection="1">
      <alignment horizontal="center" vertical="center"/>
      <protection locked="0"/>
    </xf>
    <xf numFmtId="1" fontId="46" fillId="7" borderId="8" xfId="0" applyNumberFormat="1" applyFont="1" applyFill="1" applyBorder="1" applyAlignment="1" applyProtection="1">
      <alignment horizontal="center" vertical="center"/>
      <protection locked="0"/>
    </xf>
    <xf numFmtId="1" fontId="46" fillId="7" borderId="8" xfId="0" applyNumberFormat="1" applyFont="1" applyFill="1" applyBorder="1" applyAlignment="1" applyProtection="1">
      <alignment horizontal="center" vertical="center"/>
    </xf>
    <xf numFmtId="1" fontId="46" fillId="7" borderId="10" xfId="0" applyNumberFormat="1" applyFont="1" applyFill="1" applyBorder="1" applyAlignment="1" applyProtection="1">
      <alignment horizontal="center" vertical="center"/>
    </xf>
    <xf numFmtId="1" fontId="46" fillId="7" borderId="36" xfId="0" applyNumberFormat="1" applyFont="1" applyFill="1" applyBorder="1" applyAlignment="1" applyProtection="1">
      <alignment horizontal="center" vertical="center"/>
      <protection locked="0"/>
    </xf>
    <xf numFmtId="1" fontId="46" fillId="7" borderId="36" xfId="0" applyNumberFormat="1" applyFont="1" applyFill="1" applyBorder="1" applyAlignment="1" applyProtection="1">
      <alignment horizontal="center" vertical="center"/>
    </xf>
    <xf numFmtId="1" fontId="46" fillId="7" borderId="46" xfId="0" applyNumberFormat="1" applyFont="1" applyFill="1" applyBorder="1" applyAlignment="1" applyProtection="1">
      <alignment horizontal="center" vertical="center"/>
    </xf>
    <xf numFmtId="0" fontId="19" fillId="7" borderId="12" xfId="0" applyFont="1" applyFill="1" applyBorder="1" applyAlignment="1" applyProtection="1">
      <alignment horizontal="center" vertical="center"/>
      <protection locked="0"/>
    </xf>
    <xf numFmtId="0" fontId="19" fillId="7" borderId="13" xfId="0" applyFont="1" applyFill="1" applyBorder="1" applyAlignment="1" applyProtection="1">
      <alignment horizontal="center" vertical="center"/>
      <protection locked="0"/>
    </xf>
    <xf numFmtId="0" fontId="19" fillId="7" borderId="29" xfId="0" applyNumberFormat="1" applyFont="1" applyFill="1" applyBorder="1" applyAlignment="1" applyProtection="1">
      <alignment horizontal="center" vertical="center"/>
    </xf>
    <xf numFmtId="0" fontId="19" fillId="7" borderId="47" xfId="0" applyNumberFormat="1" applyFont="1" applyFill="1" applyBorder="1" applyAlignment="1" applyProtection="1">
      <alignment horizontal="center" vertical="center"/>
    </xf>
    <xf numFmtId="0" fontId="47" fillId="11" borderId="0" xfId="14" applyFont="1" applyFill="1" applyAlignment="1" applyProtection="1">
      <protection locked="0"/>
    </xf>
    <xf numFmtId="0" fontId="47" fillId="11" borderId="0" xfId="14" applyFont="1" applyFill="1" applyAlignment="1" applyProtection="1">
      <alignment horizontal="left" vertical="top"/>
      <protection locked="0"/>
    </xf>
    <xf numFmtId="0" fontId="48" fillId="11" borderId="0" xfId="0" applyFont="1" applyFill="1" applyProtection="1">
      <protection locked="0"/>
    </xf>
    <xf numFmtId="0" fontId="48" fillId="0" borderId="0" xfId="0" applyFont="1" applyProtection="1">
      <protection locked="0"/>
    </xf>
    <xf numFmtId="0" fontId="6" fillId="11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19" fillId="7" borderId="12" xfId="0" applyFont="1" applyFill="1" applyBorder="1" applyAlignment="1" applyProtection="1">
      <alignment horizontal="center" vertical="center" wrapText="1"/>
      <protection locked="0"/>
    </xf>
    <xf numFmtId="0" fontId="19" fillId="7" borderId="13" xfId="0" applyFont="1" applyFill="1" applyBorder="1" applyAlignment="1" applyProtection="1">
      <alignment horizontal="center" vertical="center" wrapText="1"/>
      <protection locked="0"/>
    </xf>
    <xf numFmtId="0" fontId="19" fillId="7" borderId="11" xfId="0" applyFont="1" applyFill="1" applyBorder="1" applyAlignment="1" applyProtection="1">
      <alignment horizontal="center" vertical="center" wrapText="1"/>
      <protection locked="0"/>
    </xf>
    <xf numFmtId="0" fontId="19" fillId="7" borderId="11" xfId="0" applyFont="1" applyFill="1" applyBorder="1" applyAlignment="1" applyProtection="1">
      <alignment horizontal="center" vertical="center" wrapText="1"/>
    </xf>
    <xf numFmtId="1" fontId="43" fillId="0" borderId="22" xfId="0" applyNumberFormat="1" applyFont="1" applyFill="1" applyBorder="1" applyAlignment="1" applyProtection="1">
      <alignment horizontal="center" vertical="center" wrapText="1"/>
    </xf>
    <xf numFmtId="1" fontId="43" fillId="0" borderId="8" xfId="0" applyNumberFormat="1" applyFont="1" applyFill="1" applyBorder="1" applyAlignment="1" applyProtection="1">
      <alignment horizontal="center" vertical="center" wrapText="1"/>
    </xf>
    <xf numFmtId="1" fontId="43" fillId="7" borderId="8" xfId="0" applyNumberFormat="1" applyFont="1" applyFill="1" applyBorder="1" applyAlignment="1" applyProtection="1">
      <alignment horizontal="center" vertical="center" wrapText="1"/>
      <protection locked="0"/>
    </xf>
    <xf numFmtId="166" fontId="43" fillId="7" borderId="8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11" xfId="0" applyNumberFormat="1" applyFont="1" applyFill="1" applyBorder="1" applyAlignment="1" applyProtection="1">
      <alignment horizontal="center" vertical="center" wrapText="1"/>
    </xf>
    <xf numFmtId="1" fontId="43" fillId="7" borderId="22" xfId="0" applyNumberFormat="1" applyFont="1" applyFill="1" applyBorder="1" applyAlignment="1" applyProtection="1">
      <alignment horizontal="center" vertical="center" wrapText="1"/>
      <protection locked="0"/>
    </xf>
    <xf numFmtId="1" fontId="46" fillId="7" borderId="8" xfId="0" applyNumberFormat="1" applyFont="1" applyFill="1" applyBorder="1" applyAlignment="1" applyProtection="1">
      <alignment horizontal="center" vertical="center" wrapText="1"/>
      <protection locked="0"/>
    </xf>
    <xf numFmtId="1" fontId="46" fillId="7" borderId="8" xfId="0" applyNumberFormat="1" applyFont="1" applyFill="1" applyBorder="1" applyAlignment="1" applyProtection="1">
      <alignment horizontal="center" vertical="center" wrapText="1"/>
    </xf>
    <xf numFmtId="1" fontId="46" fillId="7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wrapText="1"/>
      <protection locked="0"/>
    </xf>
    <xf numFmtId="0" fontId="43" fillId="11" borderId="0" xfId="0" applyFont="1" applyFill="1" applyProtection="1">
      <protection locked="0"/>
    </xf>
    <xf numFmtId="0" fontId="19" fillId="0" borderId="3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7" borderId="12" xfId="0" applyFont="1" applyFill="1" applyBorder="1" applyAlignment="1" applyProtection="1">
      <alignment horizontal="center" vertical="center"/>
      <protection locked="0"/>
    </xf>
    <xf numFmtId="0" fontId="19" fillId="7" borderId="13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right" vertical="center"/>
      <protection locked="0"/>
    </xf>
    <xf numFmtId="0" fontId="19" fillId="0" borderId="48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49" xfId="0" applyFont="1" applyFill="1" applyBorder="1" applyAlignment="1" applyProtection="1">
      <alignment horizontal="center" vertical="center"/>
    </xf>
    <xf numFmtId="0" fontId="33" fillId="6" borderId="60" xfId="0" applyNumberFormat="1" applyFont="1" applyFill="1" applyBorder="1" applyAlignment="1" applyProtection="1">
      <alignment horizontal="center" vertical="center"/>
    </xf>
    <xf numFmtId="0" fontId="33" fillId="6" borderId="58" xfId="0" applyNumberFormat="1" applyFont="1" applyFill="1" applyBorder="1" applyAlignment="1" applyProtection="1">
      <alignment horizontal="center" vertical="center"/>
    </xf>
    <xf numFmtId="0" fontId="32" fillId="6" borderId="60" xfId="0" applyNumberFormat="1" applyFont="1" applyFill="1" applyBorder="1" applyAlignment="1" applyProtection="1">
      <alignment horizontal="center" vertical="center"/>
    </xf>
    <xf numFmtId="0" fontId="32" fillId="6" borderId="58" xfId="0" applyNumberFormat="1" applyFont="1" applyFill="1" applyBorder="1" applyAlignment="1" applyProtection="1">
      <alignment horizontal="center" vertical="center"/>
    </xf>
    <xf numFmtId="0" fontId="33" fillId="0" borderId="9" xfId="14" applyFont="1" applyFill="1" applyBorder="1" applyAlignment="1" applyProtection="1">
      <alignment horizontal="center" vertical="center" wrapText="1"/>
    </xf>
    <xf numFmtId="0" fontId="39" fillId="0" borderId="0" xfId="13" applyFont="1" applyAlignment="1" applyProtection="1">
      <alignment horizontal="left"/>
    </xf>
    <xf numFmtId="0" fontId="40" fillId="0" borderId="0" xfId="0" applyFont="1" applyAlignment="1" applyProtection="1">
      <alignment horizontal="center" vertical="center"/>
      <protection locked="0"/>
    </xf>
    <xf numFmtId="0" fontId="23" fillId="7" borderId="29" xfId="13" applyFont="1" applyFill="1" applyBorder="1" applyAlignment="1" applyProtection="1">
      <alignment horizontal="left"/>
      <protection locked="0"/>
    </xf>
    <xf numFmtId="0" fontId="23" fillId="7" borderId="12" xfId="13" applyFont="1" applyFill="1" applyBorder="1" applyAlignment="1" applyProtection="1">
      <alignment horizontal="left"/>
      <protection locked="0"/>
    </xf>
    <xf numFmtId="0" fontId="41" fillId="0" borderId="0" xfId="13" applyFont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0" fontId="17" fillId="0" borderId="18" xfId="13" applyFont="1" applyFill="1" applyBorder="1" applyAlignment="1" applyProtection="1">
      <alignment horizontal="center" vertical="center"/>
      <protection locked="0"/>
    </xf>
    <xf numFmtId="0" fontId="17" fillId="0" borderId="19" xfId="13" applyFont="1" applyFill="1" applyBorder="1" applyAlignment="1" applyProtection="1">
      <alignment horizontal="center" vertical="center"/>
      <protection locked="0"/>
    </xf>
    <xf numFmtId="0" fontId="17" fillId="0" borderId="20" xfId="13" applyFont="1" applyFill="1" applyBorder="1" applyAlignment="1" applyProtection="1">
      <alignment horizontal="center" vertical="center"/>
      <protection locked="0"/>
    </xf>
    <xf numFmtId="0" fontId="25" fillId="0" borderId="17" xfId="13" applyFont="1" applyFill="1" applyBorder="1" applyAlignment="1" applyProtection="1">
      <alignment horizontal="center" vertical="center" textRotation="90"/>
      <protection locked="0"/>
    </xf>
    <xf numFmtId="0" fontId="25" fillId="0" borderId="25" xfId="13" applyFont="1" applyFill="1" applyBorder="1" applyAlignment="1" applyProtection="1">
      <alignment horizontal="center" vertical="center" textRotation="90"/>
      <protection locked="0"/>
    </xf>
    <xf numFmtId="0" fontId="39" fillId="0" borderId="0" xfId="13" applyFont="1" applyAlignment="1" applyProtection="1">
      <alignment horizontal="left" wrapText="1"/>
    </xf>
    <xf numFmtId="0" fontId="23" fillId="7" borderId="29" xfId="13" applyFont="1" applyFill="1" applyBorder="1" applyAlignment="1" applyProtection="1">
      <alignment horizontal="left" wrapText="1"/>
      <protection locked="0"/>
    </xf>
    <xf numFmtId="49" fontId="24" fillId="0" borderId="53" xfId="13" applyNumberFormat="1" applyFont="1" applyFill="1" applyBorder="1" applyAlignment="1" applyProtection="1">
      <alignment horizontal="center" vertical="center" wrapText="1"/>
    </xf>
    <xf numFmtId="49" fontId="24" fillId="0" borderId="26" xfId="13" applyNumberFormat="1" applyFont="1" applyFill="1" applyBorder="1" applyAlignment="1" applyProtection="1">
      <alignment horizontal="center" vertical="center" wrapText="1"/>
    </xf>
    <xf numFmtId="49" fontId="24" fillId="0" borderId="59" xfId="13" applyNumberFormat="1" applyFont="1" applyFill="1" applyBorder="1" applyAlignment="1" applyProtection="1">
      <alignment horizontal="center" vertical="center" wrapText="1"/>
    </xf>
    <xf numFmtId="49" fontId="24" fillId="0" borderId="27" xfId="13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25" fillId="0" borderId="17" xfId="13" applyFont="1" applyFill="1" applyBorder="1" applyAlignment="1" applyProtection="1">
      <alignment horizontal="center" vertical="center" textRotation="90"/>
    </xf>
    <xf numFmtId="0" fontId="25" fillId="0" borderId="25" xfId="13" applyFont="1" applyFill="1" applyBorder="1" applyAlignment="1" applyProtection="1">
      <alignment horizontal="center" vertical="center" textRotation="90"/>
    </xf>
    <xf numFmtId="49" fontId="24" fillId="0" borderId="51" xfId="13" applyNumberFormat="1" applyFont="1" applyFill="1" applyBorder="1" applyAlignment="1" applyProtection="1">
      <alignment horizontal="center" vertical="center" wrapText="1"/>
    </xf>
    <xf numFmtId="49" fontId="24" fillId="0" borderId="52" xfId="13" applyNumberFormat="1" applyFont="1" applyFill="1" applyBorder="1" applyAlignment="1" applyProtection="1">
      <alignment horizontal="center" vertical="center" wrapText="1"/>
    </xf>
    <xf numFmtId="0" fontId="23" fillId="0" borderId="29" xfId="13" applyFont="1" applyFill="1" applyBorder="1" applyAlignment="1" applyProtection="1">
      <alignment horizontal="left"/>
    </xf>
    <xf numFmtId="0" fontId="23" fillId="0" borderId="12" xfId="13" applyFont="1" applyFill="1" applyBorder="1" applyAlignment="1" applyProtection="1">
      <alignment horizontal="left"/>
      <protection locked="0"/>
    </xf>
    <xf numFmtId="0" fontId="17" fillId="0" borderId="0" xfId="13" applyFont="1" applyFill="1" applyAlignment="1" applyProtection="1">
      <alignment vertical="top" wrapText="1"/>
    </xf>
    <xf numFmtId="0" fontId="17" fillId="0" borderId="0" xfId="13" applyFont="1" applyFill="1" applyAlignment="1" applyProtection="1">
      <alignment horizontal="left" vertical="top" wrapText="1"/>
    </xf>
    <xf numFmtId="49" fontId="24" fillId="0" borderId="54" xfId="13" applyNumberFormat="1" applyFont="1" applyFill="1" applyBorder="1" applyAlignment="1" applyProtection="1">
      <alignment horizontal="center" vertical="center" wrapText="1"/>
    </xf>
    <xf numFmtId="49" fontId="24" fillId="0" borderId="55" xfId="13" applyNumberFormat="1" applyFont="1" applyFill="1" applyBorder="1" applyAlignment="1" applyProtection="1">
      <alignment horizontal="center" vertical="center" wrapText="1"/>
    </xf>
    <xf numFmtId="49" fontId="24" fillId="0" borderId="56" xfId="13" applyNumberFormat="1" applyFont="1" applyFill="1" applyBorder="1" applyAlignment="1" applyProtection="1">
      <alignment horizontal="center" vertical="center" wrapText="1"/>
    </xf>
    <xf numFmtId="49" fontId="24" fillId="0" borderId="57" xfId="13" applyNumberFormat="1" applyFont="1" applyFill="1" applyBorder="1" applyAlignment="1" applyProtection="1">
      <alignment horizontal="center" vertical="center" wrapText="1"/>
    </xf>
    <xf numFmtId="0" fontId="5" fillId="0" borderId="39" xfId="13" applyFont="1" applyFill="1" applyBorder="1" applyAlignment="1" applyProtection="1">
      <alignment horizontal="center" vertical="center"/>
    </xf>
    <xf numFmtId="0" fontId="5" fillId="0" borderId="38" xfId="13" applyFont="1" applyFill="1" applyBorder="1" applyAlignment="1" applyProtection="1">
      <alignment horizontal="center" vertical="center"/>
    </xf>
    <xf numFmtId="0" fontId="5" fillId="0" borderId="11" xfId="13" applyFont="1" applyFill="1" applyBorder="1" applyAlignment="1" applyProtection="1">
      <alignment horizontal="center" vertical="center"/>
    </xf>
    <xf numFmtId="0" fontId="5" fillId="0" borderId="13" xfId="13" applyFont="1" applyFill="1" applyBorder="1" applyAlignment="1" applyProtection="1">
      <alignment horizontal="center" vertical="center"/>
    </xf>
    <xf numFmtId="0" fontId="5" fillId="0" borderId="4" xfId="13" applyFont="1" applyFill="1" applyBorder="1" applyAlignment="1" applyProtection="1">
      <alignment horizontal="center" vertical="center"/>
    </xf>
    <xf numFmtId="0" fontId="5" fillId="0" borderId="58" xfId="13" applyFont="1" applyFill="1" applyBorder="1" applyAlignment="1" applyProtection="1">
      <alignment horizontal="center" vertical="center"/>
    </xf>
    <xf numFmtId="0" fontId="5" fillId="0" borderId="48" xfId="13" applyFont="1" applyFill="1" applyBorder="1" applyAlignment="1" applyProtection="1">
      <alignment horizontal="center" vertical="center"/>
    </xf>
    <xf numFmtId="0" fontId="5" fillId="0" borderId="49" xfId="13" applyFont="1" applyFill="1" applyBorder="1" applyAlignment="1" applyProtection="1">
      <alignment horizontal="center" vertical="center"/>
    </xf>
    <xf numFmtId="0" fontId="19" fillId="7" borderId="12" xfId="0" applyFont="1" applyFill="1" applyBorder="1" applyAlignment="1" applyProtection="1">
      <alignment horizontal="center" vertical="center"/>
      <protection locked="0"/>
    </xf>
    <xf numFmtId="0" fontId="19" fillId="7" borderId="13" xfId="0" applyFont="1" applyFill="1" applyBorder="1" applyAlignment="1" applyProtection="1">
      <alignment horizontal="center" vertical="center"/>
      <protection locked="0"/>
    </xf>
    <xf numFmtId="0" fontId="19" fillId="7" borderId="45" xfId="0" applyFont="1" applyFill="1" applyBorder="1" applyAlignment="1" applyProtection="1">
      <alignment horizontal="center" vertical="center"/>
    </xf>
    <xf numFmtId="0" fontId="19" fillId="7" borderId="38" xfId="0" applyFont="1" applyFill="1" applyBorder="1" applyAlignment="1" applyProtection="1">
      <alignment horizontal="center" vertical="center"/>
    </xf>
    <xf numFmtId="0" fontId="19" fillId="7" borderId="43" xfId="0" applyNumberFormat="1" applyFont="1" applyFill="1" applyBorder="1" applyAlignment="1" applyProtection="1">
      <alignment horizontal="center" vertical="center"/>
    </xf>
    <xf numFmtId="0" fontId="19" fillId="7" borderId="45" xfId="0" applyNumberFormat="1" applyFont="1" applyFill="1" applyBorder="1" applyAlignment="1" applyProtection="1">
      <alignment horizontal="center" vertical="center"/>
    </xf>
    <xf numFmtId="0" fontId="19" fillId="7" borderId="38" xfId="0" applyNumberFormat="1" applyFont="1" applyFill="1" applyBorder="1" applyAlignment="1" applyProtection="1">
      <alignment horizontal="center" vertical="center"/>
    </xf>
    <xf numFmtId="0" fontId="19" fillId="7" borderId="39" xfId="0" applyNumberFormat="1" applyFont="1" applyFill="1" applyBorder="1" applyAlignment="1" applyProtection="1">
      <alignment horizontal="center" vertical="center"/>
    </xf>
    <xf numFmtId="0" fontId="19" fillId="7" borderId="11" xfId="0" applyNumberFormat="1" applyFont="1" applyFill="1" applyBorder="1" applyAlignment="1" applyProtection="1">
      <alignment horizontal="center" vertical="center"/>
    </xf>
    <xf numFmtId="0" fontId="19" fillId="7" borderId="12" xfId="0" applyNumberFormat="1" applyFont="1" applyFill="1" applyBorder="1" applyAlignment="1" applyProtection="1">
      <alignment horizontal="center" vertical="center"/>
    </xf>
    <xf numFmtId="0" fontId="19" fillId="7" borderId="13" xfId="0" applyNumberFormat="1" applyFont="1" applyFill="1" applyBorder="1" applyAlignment="1" applyProtection="1">
      <alignment horizontal="center" vertical="center"/>
    </xf>
    <xf numFmtId="0" fontId="32" fillId="6" borderId="60" xfId="0" applyNumberFormat="1" applyFont="1" applyFill="1" applyBorder="1" applyAlignment="1" applyProtection="1">
      <alignment horizontal="center" vertical="center"/>
    </xf>
    <xf numFmtId="0" fontId="32" fillId="6" borderId="58" xfId="0" applyNumberFormat="1" applyFont="1" applyFill="1" applyBorder="1" applyAlignment="1" applyProtection="1">
      <alignment horizontal="center" vertical="center"/>
    </xf>
    <xf numFmtId="0" fontId="32" fillId="6" borderId="4" xfId="0" applyNumberFormat="1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49" xfId="0" applyFont="1" applyFill="1" applyBorder="1" applyAlignment="1" applyProtection="1">
      <alignment horizontal="center" vertical="center"/>
    </xf>
    <xf numFmtId="0" fontId="33" fillId="6" borderId="50" xfId="0" applyFont="1" applyFill="1" applyBorder="1" applyAlignment="1" applyProtection="1">
      <alignment horizontal="right" vertical="center"/>
    </xf>
    <xf numFmtId="0" fontId="33" fillId="6" borderId="44" xfId="0" applyFont="1" applyFill="1" applyBorder="1" applyAlignment="1" applyProtection="1">
      <alignment horizontal="right" vertical="center"/>
    </xf>
    <xf numFmtId="0" fontId="40" fillId="8" borderId="43" xfId="0" applyFont="1" applyFill="1" applyBorder="1" applyAlignment="1" applyProtection="1">
      <alignment horizontal="center" vertical="center"/>
    </xf>
    <xf numFmtId="0" fontId="40" fillId="8" borderId="45" xfId="0" applyFont="1" applyFill="1" applyBorder="1" applyAlignment="1" applyProtection="1">
      <alignment horizontal="center" vertical="center"/>
    </xf>
    <xf numFmtId="0" fontId="40" fillId="8" borderId="63" xfId="0" applyFont="1" applyFill="1" applyBorder="1" applyAlignment="1" applyProtection="1">
      <alignment horizontal="center" vertical="center"/>
    </xf>
    <xf numFmtId="0" fontId="33" fillId="6" borderId="72" xfId="0" applyFont="1" applyFill="1" applyBorder="1" applyAlignment="1" applyProtection="1">
      <alignment horizontal="center" vertical="center"/>
    </xf>
    <xf numFmtId="0" fontId="33" fillId="6" borderId="28" xfId="0" applyFont="1" applyFill="1" applyBorder="1" applyAlignment="1" applyProtection="1">
      <alignment horizontal="center" vertical="center"/>
    </xf>
    <xf numFmtId="0" fontId="40" fillId="8" borderId="41" xfId="0" applyFont="1" applyFill="1" applyBorder="1" applyAlignment="1" applyProtection="1">
      <alignment horizontal="center" vertical="center"/>
    </xf>
    <xf numFmtId="0" fontId="40" fillId="8" borderId="49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textRotation="90"/>
    </xf>
    <xf numFmtId="0" fontId="5" fillId="0" borderId="8" xfId="0" applyFont="1" applyFill="1" applyBorder="1" applyAlignment="1" applyProtection="1">
      <alignment horizontal="center" textRotation="90"/>
    </xf>
    <xf numFmtId="0" fontId="5" fillId="0" borderId="5" xfId="0" applyFont="1" applyFill="1" applyBorder="1" applyAlignment="1" applyProtection="1">
      <alignment horizontal="center" textRotation="90"/>
    </xf>
    <xf numFmtId="0" fontId="5" fillId="0" borderId="6" xfId="0" applyFont="1" applyFill="1" applyBorder="1" applyAlignment="1" applyProtection="1">
      <alignment horizontal="center" textRotation="90"/>
    </xf>
    <xf numFmtId="0" fontId="17" fillId="0" borderId="8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 vertical="center" textRotation="90"/>
    </xf>
    <xf numFmtId="0" fontId="17" fillId="0" borderId="22" xfId="0" applyFont="1" applyFill="1" applyBorder="1" applyAlignment="1" applyProtection="1">
      <alignment horizontal="center" vertical="center" textRotation="90"/>
    </xf>
    <xf numFmtId="0" fontId="17" fillId="0" borderId="5" xfId="0" applyFont="1" applyFill="1" applyBorder="1" applyAlignment="1" applyProtection="1">
      <alignment horizontal="center" vertical="center" textRotation="9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8" fillId="0" borderId="60" xfId="0" applyFont="1" applyFill="1" applyBorder="1" applyAlignment="1" applyProtection="1">
      <alignment horizontal="center" vertical="center"/>
      <protection locked="0"/>
    </xf>
    <xf numFmtId="0" fontId="28" fillId="0" borderId="5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justify" textRotation="90"/>
    </xf>
    <xf numFmtId="0" fontId="5" fillId="0" borderId="7" xfId="0" applyFont="1" applyFill="1" applyBorder="1" applyAlignment="1" applyProtection="1">
      <alignment horizontal="center" vertical="justify" textRotation="90"/>
    </xf>
    <xf numFmtId="1" fontId="44" fillId="0" borderId="8" xfId="0" applyNumberFormat="1" applyFont="1" applyFill="1" applyBorder="1" applyAlignment="1" applyProtection="1">
      <alignment horizontal="center" textRotation="90" wrapText="1"/>
    </xf>
    <xf numFmtId="1" fontId="44" fillId="0" borderId="6" xfId="0" applyNumberFormat="1" applyFont="1" applyFill="1" applyBorder="1" applyAlignment="1" applyProtection="1">
      <alignment horizontal="center" textRotation="90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" fontId="44" fillId="0" borderId="8" xfId="0" applyNumberFormat="1" applyFont="1" applyFill="1" applyBorder="1" applyAlignment="1" applyProtection="1">
      <alignment horizontal="center" vertical="justify" textRotation="90" wrapText="1"/>
    </xf>
    <xf numFmtId="1" fontId="44" fillId="0" borderId="6" xfId="0" applyNumberFormat="1" applyFont="1" applyFill="1" applyBorder="1" applyAlignment="1" applyProtection="1">
      <alignment horizontal="center" vertical="justify" textRotation="90" wrapTex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/>
    </xf>
    <xf numFmtId="1" fontId="44" fillId="0" borderId="11" xfId="0" applyNumberFormat="1" applyFont="1" applyFill="1" applyBorder="1" applyAlignment="1" applyProtection="1">
      <alignment horizontal="center" wrapText="1"/>
    </xf>
    <xf numFmtId="1" fontId="44" fillId="0" borderId="12" xfId="0" applyNumberFormat="1" applyFont="1" applyFill="1" applyBorder="1" applyAlignment="1" applyProtection="1">
      <alignment horizontal="center" wrapText="1"/>
    </xf>
    <xf numFmtId="1" fontId="44" fillId="0" borderId="13" xfId="0" applyNumberFormat="1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center" textRotation="90" wrapText="1"/>
    </xf>
    <xf numFmtId="0" fontId="5" fillId="0" borderId="6" xfId="0" applyFont="1" applyFill="1" applyBorder="1" applyAlignment="1" applyProtection="1">
      <alignment horizontal="center" textRotation="90" wrapText="1"/>
    </xf>
    <xf numFmtId="1" fontId="5" fillId="0" borderId="36" xfId="0" applyNumberFormat="1" applyFont="1" applyFill="1" applyBorder="1" applyAlignment="1" applyProtection="1">
      <alignment horizontal="center" textRotation="90" wrapText="1"/>
    </xf>
    <xf numFmtId="1" fontId="5" fillId="0" borderId="61" xfId="0" applyNumberFormat="1" applyFont="1" applyFill="1" applyBorder="1" applyAlignment="1" applyProtection="1">
      <alignment horizontal="center" textRotation="90" wrapText="1"/>
    </xf>
    <xf numFmtId="1" fontId="5" fillId="0" borderId="26" xfId="0" applyNumberFormat="1" applyFont="1" applyFill="1" applyBorder="1" applyAlignment="1" applyProtection="1">
      <alignment horizontal="center" textRotation="90" wrapText="1"/>
    </xf>
    <xf numFmtId="0" fontId="17" fillId="0" borderId="22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1" fontId="5" fillId="0" borderId="22" xfId="0" applyNumberFormat="1" applyFont="1" applyFill="1" applyBorder="1" applyAlignment="1" applyProtection="1">
      <alignment horizontal="center" textRotation="90" wrapText="1"/>
    </xf>
    <xf numFmtId="1" fontId="5" fillId="0" borderId="5" xfId="0" applyNumberFormat="1" applyFont="1" applyFill="1" applyBorder="1" applyAlignment="1" applyProtection="1">
      <alignment horizontal="center" textRotation="90" wrapText="1"/>
    </xf>
    <xf numFmtId="1" fontId="5" fillId="0" borderId="46" xfId="0" applyNumberFormat="1" applyFont="1" applyFill="1" applyBorder="1" applyAlignment="1" applyProtection="1">
      <alignment horizontal="center" textRotation="90" wrapText="1"/>
    </xf>
    <xf numFmtId="1" fontId="5" fillId="0" borderId="62" xfId="0" applyNumberFormat="1" applyFont="1" applyFill="1" applyBorder="1" applyAlignment="1" applyProtection="1">
      <alignment horizontal="center" textRotation="90" wrapText="1"/>
    </xf>
    <xf numFmtId="1" fontId="5" fillId="0" borderId="27" xfId="0" applyNumberFormat="1" applyFont="1" applyFill="1" applyBorder="1" applyAlignment="1" applyProtection="1">
      <alignment horizontal="center" textRotation="90" wrapText="1"/>
    </xf>
    <xf numFmtId="1" fontId="40" fillId="10" borderId="48" xfId="0" applyNumberFormat="1" applyFont="1" applyFill="1" applyBorder="1" applyAlignment="1" applyProtection="1">
      <alignment horizontal="left" vertical="center"/>
    </xf>
    <xf numFmtId="1" fontId="40" fillId="10" borderId="41" xfId="0" applyNumberFormat="1" applyFont="1" applyFill="1" applyBorder="1" applyAlignment="1" applyProtection="1">
      <alignment horizontal="left" vertical="center"/>
    </xf>
    <xf numFmtId="1" fontId="40" fillId="10" borderId="49" xfId="0" applyNumberFormat="1" applyFont="1" applyFill="1" applyBorder="1" applyAlignment="1" applyProtection="1">
      <alignment horizontal="left" vertical="center"/>
    </xf>
    <xf numFmtId="1" fontId="32" fillId="0" borderId="48" xfId="0" applyNumberFormat="1" applyFont="1" applyBorder="1" applyAlignment="1" applyProtection="1">
      <alignment horizontal="right" vertical="center"/>
    </xf>
    <xf numFmtId="1" fontId="32" fillId="0" borderId="41" xfId="0" applyNumberFormat="1" applyFont="1" applyBorder="1" applyAlignment="1" applyProtection="1">
      <alignment horizontal="right" vertical="center"/>
    </xf>
    <xf numFmtId="1" fontId="32" fillId="0" borderId="49" xfId="0" applyNumberFormat="1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9" borderId="48" xfId="0" applyNumberFormat="1" applyFont="1" applyFill="1" applyBorder="1" applyAlignment="1" applyProtection="1">
      <alignment horizontal="center" vertical="center"/>
    </xf>
    <xf numFmtId="0" fontId="33" fillId="9" borderId="41" xfId="0" applyNumberFormat="1" applyFont="1" applyFill="1" applyBorder="1" applyAlignment="1" applyProtection="1">
      <alignment horizontal="center" vertical="center"/>
    </xf>
    <xf numFmtId="0" fontId="33" fillId="9" borderId="49" xfId="0" applyNumberFormat="1" applyFont="1" applyFill="1" applyBorder="1" applyAlignment="1" applyProtection="1">
      <alignment horizontal="center" vertical="center"/>
    </xf>
    <xf numFmtId="0" fontId="40" fillId="8" borderId="48" xfId="14" applyFont="1" applyFill="1" applyBorder="1" applyAlignment="1" applyProtection="1">
      <alignment horizontal="center" vertical="center" wrapText="1"/>
    </xf>
    <xf numFmtId="0" fontId="40" fillId="8" borderId="41" xfId="14" applyFont="1" applyFill="1" applyBorder="1" applyAlignment="1" applyProtection="1">
      <alignment horizontal="center" vertical="center" wrapText="1"/>
    </xf>
    <xf numFmtId="0" fontId="40" fillId="8" borderId="49" xfId="14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1" fontId="32" fillId="0" borderId="64" xfId="0" applyNumberFormat="1" applyFont="1" applyBorder="1" applyAlignment="1" applyProtection="1">
      <alignment horizontal="center" vertical="center" textRotation="90"/>
    </xf>
    <xf numFmtId="1" fontId="32" fillId="0" borderId="65" xfId="0" applyNumberFormat="1" applyFont="1" applyBorder="1" applyAlignment="1" applyProtection="1">
      <alignment horizontal="center" vertical="center" textRotation="90"/>
    </xf>
    <xf numFmtId="1" fontId="32" fillId="0" borderId="66" xfId="0" applyNumberFormat="1" applyFont="1" applyBorder="1" applyAlignment="1" applyProtection="1">
      <alignment horizontal="center" vertical="center" textRotation="90"/>
    </xf>
    <xf numFmtId="0" fontId="33" fillId="6" borderId="50" xfId="0" applyNumberFormat="1" applyFont="1" applyFill="1" applyBorder="1" applyAlignment="1" applyProtection="1">
      <alignment horizontal="center" vertical="center"/>
    </xf>
    <xf numFmtId="0" fontId="33" fillId="6" borderId="60" xfId="0" applyNumberFormat="1" applyFont="1" applyFill="1" applyBorder="1" applyAlignment="1" applyProtection="1">
      <alignment horizontal="center" vertical="center"/>
    </xf>
    <xf numFmtId="0" fontId="33" fillId="6" borderId="58" xfId="0" applyNumberFormat="1" applyFont="1" applyFill="1" applyBorder="1" applyAlignment="1" applyProtection="1">
      <alignment horizontal="center" vertical="center"/>
    </xf>
    <xf numFmtId="0" fontId="33" fillId="6" borderId="4" xfId="0" applyNumberFormat="1" applyFont="1" applyFill="1" applyBorder="1" applyAlignment="1" applyProtection="1">
      <alignment horizontal="center" vertical="center"/>
    </xf>
    <xf numFmtId="0" fontId="33" fillId="8" borderId="9" xfId="0" applyNumberFormat="1" applyFont="1" applyFill="1" applyBorder="1" applyAlignment="1" applyProtection="1">
      <alignment horizontal="center" vertical="center"/>
    </xf>
    <xf numFmtId="0" fontId="40" fillId="8" borderId="48" xfId="0" applyFont="1" applyFill="1" applyBorder="1" applyAlignment="1" applyProtection="1">
      <alignment horizontal="center" vertical="center"/>
    </xf>
    <xf numFmtId="0" fontId="40" fillId="9" borderId="40" xfId="0" applyFont="1" applyFill="1" applyBorder="1" applyAlignment="1" applyProtection="1">
      <alignment horizontal="center" vertical="center"/>
    </xf>
    <xf numFmtId="0" fontId="33" fillId="9" borderId="0" xfId="0" applyFont="1" applyFill="1" applyBorder="1" applyAlignment="1" applyProtection="1">
      <alignment horizontal="center" vertical="center"/>
    </xf>
    <xf numFmtId="0" fontId="33" fillId="9" borderId="42" xfId="0" applyFont="1" applyFill="1" applyBorder="1" applyAlignment="1" applyProtection="1">
      <alignment horizontal="center" vertical="center"/>
    </xf>
    <xf numFmtId="0" fontId="33" fillId="6" borderId="14" xfId="0" applyFont="1" applyFill="1" applyBorder="1" applyAlignment="1" applyProtection="1">
      <alignment horizontal="center" vertical="center"/>
    </xf>
    <xf numFmtId="0" fontId="33" fillId="6" borderId="50" xfId="0" applyFont="1" applyFill="1" applyBorder="1" applyAlignment="1" applyProtection="1">
      <alignment horizontal="center" vertical="center"/>
    </xf>
    <xf numFmtId="0" fontId="33" fillId="6" borderId="44" xfId="0" applyFont="1" applyFill="1" applyBorder="1" applyAlignment="1" applyProtection="1">
      <alignment horizontal="center" vertical="center"/>
    </xf>
    <xf numFmtId="0" fontId="33" fillId="8" borderId="37" xfId="0" applyFont="1" applyFill="1" applyBorder="1" applyAlignment="1" applyProtection="1">
      <alignment horizontal="center" vertical="center"/>
    </xf>
    <xf numFmtId="0" fontId="33" fillId="8" borderId="42" xfId="0" applyFont="1" applyFill="1" applyBorder="1" applyAlignment="1" applyProtection="1">
      <alignment horizontal="center" vertical="center"/>
    </xf>
    <xf numFmtId="0" fontId="3" fillId="0" borderId="28" xfId="15" applyFont="1" applyFill="1" applyBorder="1" applyAlignment="1" applyProtection="1">
      <alignment horizontal="left" vertical="top"/>
    </xf>
    <xf numFmtId="0" fontId="27" fillId="0" borderId="18" xfId="14" applyFont="1" applyFill="1" applyBorder="1" applyAlignment="1" applyProtection="1">
      <alignment horizontal="center" vertical="center" wrapText="1"/>
    </xf>
    <xf numFmtId="0" fontId="27" fillId="0" borderId="22" xfId="14" applyFont="1" applyFill="1" applyBorder="1" applyAlignment="1" applyProtection="1">
      <alignment horizontal="center" vertical="center" wrapText="1"/>
    </xf>
    <xf numFmtId="0" fontId="18" fillId="0" borderId="19" xfId="14" applyFont="1" applyFill="1" applyBorder="1" applyAlignment="1" applyProtection="1">
      <alignment horizontal="center" vertical="center" wrapText="1"/>
    </xf>
    <xf numFmtId="0" fontId="18" fillId="0" borderId="8" xfId="14" applyFont="1" applyFill="1" applyBorder="1" applyAlignment="1" applyProtection="1">
      <alignment horizontal="center" vertical="center" wrapText="1"/>
    </xf>
    <xf numFmtId="1" fontId="18" fillId="0" borderId="19" xfId="14" applyNumberFormat="1" applyFont="1" applyFill="1" applyBorder="1" applyAlignment="1" applyProtection="1">
      <alignment horizontal="center" vertical="center" textRotation="90" wrapText="1"/>
    </xf>
    <xf numFmtId="1" fontId="18" fillId="0" borderId="8" xfId="14" applyNumberFormat="1" applyFont="1" applyFill="1" applyBorder="1" applyAlignment="1" applyProtection="1">
      <alignment horizontal="center" vertical="center" textRotation="90" wrapText="1"/>
    </xf>
    <xf numFmtId="0" fontId="18" fillId="0" borderId="20" xfId="14" applyFont="1" applyFill="1" applyBorder="1" applyAlignment="1" applyProtection="1">
      <alignment horizontal="center" vertical="center" wrapText="1"/>
    </xf>
    <xf numFmtId="0" fontId="27" fillId="0" borderId="18" xfId="14" applyFont="1" applyBorder="1" applyAlignment="1" applyProtection="1">
      <alignment horizontal="center" vertical="center" wrapText="1"/>
    </xf>
    <xf numFmtId="0" fontId="27" fillId="0" borderId="19" xfId="14" applyFont="1" applyBorder="1" applyAlignment="1" applyProtection="1">
      <alignment horizontal="center" vertical="center" wrapText="1"/>
    </xf>
    <xf numFmtId="0" fontId="27" fillId="0" borderId="22" xfId="14" applyFont="1" applyBorder="1" applyAlignment="1" applyProtection="1">
      <alignment horizontal="center" vertical="center" wrapText="1"/>
    </xf>
    <xf numFmtId="0" fontId="27" fillId="0" borderId="8" xfId="14" applyFont="1" applyBorder="1" applyAlignment="1" applyProtection="1">
      <alignment horizontal="center" vertical="center" wrapText="1"/>
    </xf>
    <xf numFmtId="0" fontId="27" fillId="0" borderId="54" xfId="14" applyFont="1" applyBorder="1" applyAlignment="1" applyProtection="1">
      <alignment horizontal="center" vertical="center" wrapText="1"/>
    </xf>
    <xf numFmtId="0" fontId="27" fillId="0" borderId="40" xfId="14" applyFont="1" applyBorder="1" applyAlignment="1" applyProtection="1">
      <alignment horizontal="center" vertical="center" wrapText="1"/>
    </xf>
    <xf numFmtId="0" fontId="27" fillId="0" borderId="55" xfId="14" applyFont="1" applyBorder="1" applyAlignment="1" applyProtection="1">
      <alignment horizontal="center" vertical="center" wrapText="1"/>
    </xf>
    <xf numFmtId="0" fontId="27" fillId="0" borderId="67" xfId="14" applyFont="1" applyBorder="1" applyAlignment="1" applyProtection="1">
      <alignment horizontal="center" vertical="center" wrapText="1"/>
    </xf>
    <xf numFmtId="0" fontId="27" fillId="0" borderId="0" xfId="14" applyFont="1" applyBorder="1" applyAlignment="1" applyProtection="1">
      <alignment horizontal="center" vertical="center" wrapText="1"/>
    </xf>
    <xf numFmtId="0" fontId="27" fillId="0" borderId="68" xfId="14" applyFont="1" applyBorder="1" applyAlignment="1" applyProtection="1">
      <alignment horizontal="center" vertical="center" wrapText="1"/>
    </xf>
    <xf numFmtId="0" fontId="27" fillId="0" borderId="69" xfId="14" applyFont="1" applyBorder="1" applyAlignment="1" applyProtection="1">
      <alignment horizontal="center" vertical="center" wrapText="1"/>
    </xf>
    <xf numFmtId="0" fontId="27" fillId="0" borderId="29" xfId="14" applyFont="1" applyBorder="1" applyAlignment="1" applyProtection="1">
      <alignment horizontal="center" vertical="center" wrapText="1"/>
    </xf>
    <xf numFmtId="0" fontId="27" fillId="0" borderId="47" xfId="14" applyFont="1" applyBorder="1" applyAlignment="1" applyProtection="1">
      <alignment horizontal="center" vertical="center" wrapText="1"/>
    </xf>
    <xf numFmtId="0" fontId="27" fillId="0" borderId="70" xfId="14" applyFont="1" applyBorder="1" applyAlignment="1" applyProtection="1">
      <alignment horizontal="center" vertical="center" wrapText="1"/>
    </xf>
    <xf numFmtId="0" fontId="27" fillId="0" borderId="42" xfId="14" applyFont="1" applyBorder="1" applyAlignment="1" applyProtection="1">
      <alignment horizontal="center" vertical="center" wrapText="1"/>
    </xf>
    <xf numFmtId="0" fontId="27" fillId="0" borderId="71" xfId="14" applyFont="1" applyBorder="1" applyAlignment="1" applyProtection="1">
      <alignment horizontal="center" vertical="center" wrapText="1"/>
    </xf>
    <xf numFmtId="1" fontId="18" fillId="0" borderId="8" xfId="14" applyNumberFormat="1" applyFont="1" applyFill="1" applyBorder="1" applyAlignment="1" applyProtection="1">
      <alignment horizontal="center" vertical="center" wrapText="1"/>
    </xf>
    <xf numFmtId="1" fontId="18" fillId="0" borderId="10" xfId="14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1" fontId="43" fillId="0" borderId="6" xfId="14" applyNumberFormat="1" applyFont="1" applyFill="1" applyBorder="1" applyAlignment="1" applyProtection="1">
      <alignment horizontal="center" vertical="center" wrapText="1"/>
    </xf>
    <xf numFmtId="1" fontId="43" fillId="0" borderId="7" xfId="14" applyNumberFormat="1" applyFont="1" applyFill="1" applyBorder="1" applyAlignment="1" applyProtection="1">
      <alignment horizontal="center" vertical="center" wrapText="1"/>
    </xf>
    <xf numFmtId="0" fontId="43" fillId="7" borderId="50" xfId="14" applyFont="1" applyFill="1" applyBorder="1" applyAlignment="1" applyProtection="1">
      <alignment horizontal="center" vertical="center" wrapText="1"/>
      <protection locked="0"/>
    </xf>
    <xf numFmtId="0" fontId="43" fillId="7" borderId="58" xfId="14" applyFont="1" applyFill="1" applyBorder="1" applyAlignment="1" applyProtection="1">
      <alignment horizontal="center" vertical="center" wrapText="1"/>
      <protection locked="0"/>
    </xf>
    <xf numFmtId="0" fontId="45" fillId="7" borderId="4" xfId="14" applyFont="1" applyFill="1" applyBorder="1" applyAlignment="1" applyProtection="1">
      <alignment horizontal="center" vertical="center" wrapText="1"/>
      <protection locked="0"/>
    </xf>
    <xf numFmtId="0" fontId="45" fillId="7" borderId="60" xfId="14" applyFont="1" applyFill="1" applyBorder="1" applyAlignment="1" applyProtection="1">
      <alignment horizontal="center" vertical="center" wrapText="1"/>
      <protection locked="0"/>
    </xf>
    <xf numFmtId="0" fontId="45" fillId="7" borderId="58" xfId="14" applyFont="1" applyFill="1" applyBorder="1" applyAlignment="1" applyProtection="1">
      <alignment horizontal="center" vertical="center" wrapText="1"/>
      <protection locked="0"/>
    </xf>
    <xf numFmtId="0" fontId="26" fillId="0" borderId="28" xfId="14" applyFont="1" applyFill="1" applyBorder="1" applyAlignment="1" applyProtection="1">
      <alignment horizontal="left" vertical="center"/>
    </xf>
    <xf numFmtId="0" fontId="19" fillId="0" borderId="18" xfId="14" applyFont="1" applyFill="1" applyBorder="1" applyAlignment="1" applyProtection="1">
      <alignment horizontal="center" vertical="center" wrapText="1"/>
    </xf>
    <xf numFmtId="0" fontId="19" fillId="0" borderId="19" xfId="14" applyFont="1" applyFill="1" applyBorder="1" applyAlignment="1" applyProtection="1">
      <alignment horizontal="center" vertical="center" wrapText="1"/>
    </xf>
    <xf numFmtId="49" fontId="19" fillId="0" borderId="19" xfId="14" applyNumberFormat="1" applyFont="1" applyFill="1" applyBorder="1" applyAlignment="1" applyProtection="1">
      <alignment horizontal="center" vertical="center" wrapText="1"/>
    </xf>
    <xf numFmtId="49" fontId="19" fillId="0" borderId="20" xfId="14" applyNumberFormat="1" applyFont="1" applyFill="1" applyBorder="1" applyAlignment="1" applyProtection="1">
      <alignment horizontal="center" vertical="center" wrapText="1"/>
    </xf>
    <xf numFmtId="0" fontId="19" fillId="0" borderId="22" xfId="14" applyFont="1" applyFill="1" applyBorder="1" applyAlignment="1" applyProtection="1">
      <alignment horizontal="center" vertical="center" wrapText="1"/>
    </xf>
    <xf numFmtId="0" fontId="19" fillId="0" borderId="8" xfId="14" applyFont="1" applyFill="1" applyBorder="1" applyAlignment="1" applyProtection="1">
      <alignment horizontal="center" vertical="center" wrapText="1"/>
    </xf>
    <xf numFmtId="1" fontId="32" fillId="0" borderId="8" xfId="14" applyNumberFormat="1" applyFont="1" applyFill="1" applyBorder="1" applyAlignment="1" applyProtection="1">
      <alignment horizontal="center" vertical="center" wrapText="1"/>
    </xf>
    <xf numFmtId="1" fontId="32" fillId="0" borderId="10" xfId="14" applyNumberFormat="1" applyFont="1" applyFill="1" applyBorder="1" applyAlignment="1" applyProtection="1">
      <alignment horizontal="center" vertical="center" wrapText="1"/>
    </xf>
    <xf numFmtId="0" fontId="32" fillId="0" borderId="8" xfId="14" applyFont="1" applyFill="1" applyBorder="1" applyAlignment="1" applyProtection="1">
      <alignment horizontal="center" vertical="center"/>
    </xf>
    <xf numFmtId="0" fontId="32" fillId="0" borderId="10" xfId="14" applyFont="1" applyFill="1" applyBorder="1" applyAlignment="1" applyProtection="1">
      <alignment horizontal="center" vertical="center"/>
    </xf>
    <xf numFmtId="0" fontId="19" fillId="0" borderId="22" xfId="14" applyFont="1" applyFill="1" applyBorder="1" applyAlignment="1" applyProtection="1">
      <alignment horizontal="center" vertical="center"/>
    </xf>
    <xf numFmtId="0" fontId="19" fillId="0" borderId="8" xfId="14" applyFont="1" applyFill="1" applyBorder="1" applyAlignment="1" applyProtection="1">
      <alignment horizontal="center" vertical="center"/>
    </xf>
    <xf numFmtId="165" fontId="32" fillId="0" borderId="8" xfId="14" applyNumberFormat="1" applyFont="1" applyFill="1" applyBorder="1" applyAlignment="1" applyProtection="1">
      <alignment horizontal="center" vertical="center"/>
    </xf>
    <xf numFmtId="165" fontId="32" fillId="0" borderId="10" xfId="14" applyNumberFormat="1" applyFont="1" applyFill="1" applyBorder="1" applyAlignment="1" applyProtection="1">
      <alignment horizontal="center" vertical="center"/>
    </xf>
    <xf numFmtId="49" fontId="21" fillId="7" borderId="0" xfId="15" applyNumberFormat="1" applyFont="1" applyFill="1" applyBorder="1" applyAlignment="1" applyProtection="1">
      <alignment horizontal="center" vertical="top" wrapText="1"/>
      <protection locked="0"/>
    </xf>
    <xf numFmtId="0" fontId="21" fillId="7" borderId="0" xfId="14" applyFont="1" applyFill="1" applyAlignment="1" applyProtection="1">
      <alignment horizontal="center"/>
      <protection locked="0"/>
    </xf>
    <xf numFmtId="0" fontId="19" fillId="0" borderId="5" xfId="14" applyFont="1" applyFill="1" applyBorder="1" applyAlignment="1" applyProtection="1">
      <alignment horizontal="center" vertical="center" wrapText="1"/>
    </xf>
    <xf numFmtId="0" fontId="19" fillId="0" borderId="6" xfId="14" applyFont="1" applyFill="1" applyBorder="1" applyAlignment="1" applyProtection="1">
      <alignment horizontal="center" vertical="center" wrapText="1"/>
    </xf>
    <xf numFmtId="0" fontId="32" fillId="0" borderId="6" xfId="14" applyFont="1" applyFill="1" applyBorder="1" applyAlignment="1" applyProtection="1">
      <alignment horizontal="center" vertical="center"/>
    </xf>
    <xf numFmtId="0" fontId="32" fillId="0" borderId="7" xfId="14" applyFont="1" applyFill="1" applyBorder="1" applyAlignment="1" applyProtection="1">
      <alignment horizontal="center" vertical="center"/>
    </xf>
  </cellXfs>
  <cellStyles count="18">
    <cellStyle name="Ввід" xfId="1"/>
    <cellStyle name="Відсотковий 2" xfId="2"/>
    <cellStyle name="Відсотковий 3" xfId="3"/>
    <cellStyle name="Гіперпосилання 2" xfId="4"/>
    <cellStyle name="Грошовий 2" xfId="5"/>
    <cellStyle name="Добре" xfId="6"/>
    <cellStyle name="Звичайний 2" xfId="7"/>
    <cellStyle name="Звичайний 3" xfId="8"/>
    <cellStyle name="Звичайний 3 2" xfId="9"/>
    <cellStyle name="Зв'язана клітинка" xfId="10"/>
    <cellStyle name="Контрольна клітинка" xfId="11"/>
    <cellStyle name="Назва" xfId="12"/>
    <cellStyle name="Обычный" xfId="0" builtinId="0"/>
    <cellStyle name="Обычный_b_g_new_spets_07_12_3" xfId="13"/>
    <cellStyle name="Обычный_b_z_05_03v" xfId="14"/>
    <cellStyle name="Обычный_Зразок плану  blank plan_dod1_dfn" xfId="15"/>
    <cellStyle name="Середній" xfId="16"/>
    <cellStyle name="Текст попередження" xfId="17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86591</xdr:colOff>
      <xdr:row>3</xdr:row>
      <xdr:rowOff>640770</xdr:rowOff>
    </xdr:from>
    <xdr:to>
      <xdr:col>17</xdr:col>
      <xdr:colOff>190500</xdr:colOff>
      <xdr:row>13</xdr:row>
      <xdr:rowOff>0</xdr:rowOff>
    </xdr:to>
    <xdr:sp macro="" textlink="">
      <xdr:nvSpPr>
        <xdr:cNvPr id="2" name="Прямоугольник 1"/>
        <xdr:cNvSpPr/>
      </xdr:nvSpPr>
      <xdr:spPr>
        <a:xfrm>
          <a:off x="86591" y="1801088"/>
          <a:ext cx="4468091" cy="3429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>
            <a:lnSpc>
              <a:spcPts val="2200"/>
            </a:lnSpc>
            <a:spcAft>
              <a:spcPts val="0"/>
            </a:spcAft>
          </a:pPr>
          <a:r>
            <a:rPr lang="uk-UA" sz="1600" b="1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ЗАТВЕРДЖУЮ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Ректор </a:t>
          </a: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Миколаївського національного університету 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імені В. О. Сухомлинського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академік </a:t>
          </a: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НАПН України _____________  В. Д. Будак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Протокол вченої ради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№______ від "____"_____________ 2021 р.</a:t>
          </a:r>
          <a:endParaRPr lang="uk-UA" sz="12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 algn="ctr">
            <a:lnSpc>
              <a:spcPts val="1100"/>
            </a:lnSpc>
          </a:pPr>
          <a:endParaRPr lang="uk-U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5"/>
  <sheetViews>
    <sheetView topLeftCell="A20" zoomScale="70" zoomScaleNormal="70" workbookViewId="0">
      <selection activeCell="AB8" sqref="AB8:AU8"/>
    </sheetView>
  </sheetViews>
  <sheetFormatPr defaultColWidth="8.85546875" defaultRowHeight="12.75"/>
  <cols>
    <col min="1" max="55" width="3.7109375" style="120" customWidth="1"/>
    <col min="56" max="63" width="7.7109375" style="120" customWidth="1"/>
    <col min="64" max="16384" width="8.85546875" style="120"/>
  </cols>
  <sheetData>
    <row r="2" spans="1:63" ht="39.950000000000003" customHeight="1">
      <c r="A2" s="275" t="s">
        <v>78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</row>
    <row r="3" spans="1:63" ht="39.950000000000003" customHeight="1">
      <c r="A3" s="275" t="s">
        <v>77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</row>
    <row r="4" spans="1:63" s="121" customFormat="1" ht="60" customHeight="1">
      <c r="A4" s="260" t="s">
        <v>17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</row>
    <row r="5" spans="1:63" s="121" customFormat="1" ht="30" customHeight="1">
      <c r="A5" s="261" t="s">
        <v>84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</row>
    <row r="6" spans="1:63" s="121" customFormat="1" ht="20.100000000000001" customHeight="1"/>
    <row r="7" spans="1:63" s="121" customFormat="1" ht="30" customHeight="1">
      <c r="S7" s="256" t="s">
        <v>79</v>
      </c>
      <c r="T7" s="256"/>
      <c r="U7" s="256"/>
      <c r="V7" s="256"/>
      <c r="W7" s="256"/>
      <c r="X7" s="256"/>
      <c r="Y7" s="256"/>
      <c r="Z7" s="256"/>
      <c r="AA7" s="256"/>
      <c r="AB7" s="258" t="s">
        <v>160</v>
      </c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X7" s="256" t="s">
        <v>16</v>
      </c>
      <c r="AY7" s="256"/>
      <c r="AZ7" s="256"/>
      <c r="BA7" s="256"/>
      <c r="BB7" s="256"/>
      <c r="BC7" s="256"/>
      <c r="BD7" s="256"/>
      <c r="BE7" s="256"/>
      <c r="BF7" s="281" t="s">
        <v>126</v>
      </c>
      <c r="BG7" s="281"/>
      <c r="BH7" s="281"/>
      <c r="BI7" s="281"/>
      <c r="BJ7" s="281"/>
      <c r="BK7" s="281"/>
    </row>
    <row r="8" spans="1:63" s="121" customFormat="1" ht="30" customHeight="1">
      <c r="S8" s="256" t="s">
        <v>80</v>
      </c>
      <c r="T8" s="256"/>
      <c r="U8" s="256"/>
      <c r="V8" s="256"/>
      <c r="W8" s="256"/>
      <c r="X8" s="256"/>
      <c r="Y8" s="256"/>
      <c r="Z8" s="256"/>
      <c r="AA8" s="256"/>
      <c r="AB8" s="258" t="s">
        <v>161</v>
      </c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X8" s="256" t="s">
        <v>83</v>
      </c>
      <c r="AY8" s="256"/>
      <c r="AZ8" s="256"/>
      <c r="BA8" s="256"/>
      <c r="BB8" s="256"/>
      <c r="BC8" s="256"/>
      <c r="BD8" s="256"/>
      <c r="BE8" s="256"/>
      <c r="BF8" s="282" t="s">
        <v>165</v>
      </c>
      <c r="BG8" s="282"/>
      <c r="BH8" s="282"/>
      <c r="BI8" s="282"/>
      <c r="BJ8" s="282"/>
      <c r="BK8" s="282"/>
    </row>
    <row r="9" spans="1:63" s="121" customFormat="1" ht="35.1" customHeight="1">
      <c r="S9" s="269" t="s">
        <v>114</v>
      </c>
      <c r="T9" s="256"/>
      <c r="U9" s="256"/>
      <c r="V9" s="256"/>
      <c r="W9" s="256"/>
      <c r="X9" s="256"/>
      <c r="Y9" s="256"/>
      <c r="Z9" s="256"/>
      <c r="AA9" s="256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X9" s="256" t="s">
        <v>81</v>
      </c>
      <c r="AY9" s="256"/>
      <c r="AZ9" s="256"/>
      <c r="BA9" s="256"/>
      <c r="BB9" s="256"/>
      <c r="BC9" s="256"/>
      <c r="BD9" s="256"/>
      <c r="BE9" s="256"/>
      <c r="BF9" s="259" t="s">
        <v>162</v>
      </c>
      <c r="BG9" s="259"/>
      <c r="BH9" s="259"/>
      <c r="BI9" s="259"/>
      <c r="BJ9" s="259"/>
      <c r="BK9" s="259"/>
    </row>
    <row r="10" spans="1:63" s="121" customFormat="1" ht="30" customHeight="1">
      <c r="S10" s="256" t="s">
        <v>127</v>
      </c>
      <c r="T10" s="256"/>
      <c r="U10" s="256"/>
      <c r="V10" s="256"/>
      <c r="W10" s="256"/>
      <c r="X10" s="256"/>
      <c r="Y10" s="256"/>
      <c r="Z10" s="256"/>
      <c r="AA10" s="256"/>
      <c r="AB10" s="259" t="s">
        <v>166</v>
      </c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X10" s="256" t="s">
        <v>82</v>
      </c>
      <c r="AY10" s="256"/>
      <c r="AZ10" s="256"/>
      <c r="BA10" s="256"/>
      <c r="BB10" s="256"/>
      <c r="BC10" s="256"/>
      <c r="BD10" s="256"/>
      <c r="BE10" s="256"/>
      <c r="BF10" s="282" t="s">
        <v>163</v>
      </c>
      <c r="BG10" s="282"/>
      <c r="BH10" s="282"/>
      <c r="BI10" s="282"/>
      <c r="BJ10" s="282"/>
      <c r="BK10" s="282"/>
    </row>
    <row r="11" spans="1:63" s="121" customFormat="1" ht="30" customHeight="1">
      <c r="S11" s="256" t="s">
        <v>115</v>
      </c>
      <c r="T11" s="256"/>
      <c r="U11" s="256"/>
      <c r="V11" s="256"/>
      <c r="W11" s="256"/>
      <c r="X11" s="256"/>
      <c r="Y11" s="256"/>
      <c r="Z11" s="256"/>
      <c r="AA11" s="256"/>
      <c r="AB11" s="258" t="s">
        <v>175</v>
      </c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</row>
    <row r="12" spans="1:63" ht="30" customHeight="1">
      <c r="S12" s="122"/>
      <c r="T12" s="122"/>
      <c r="U12" s="122"/>
      <c r="V12" s="122"/>
      <c r="W12" s="122"/>
      <c r="X12" s="122"/>
      <c r="Y12" s="122"/>
      <c r="Z12" s="122"/>
      <c r="AA12" s="122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X12" s="123"/>
      <c r="AY12" s="123"/>
      <c r="AZ12" s="123"/>
      <c r="BA12" s="123"/>
      <c r="BB12" s="123"/>
      <c r="BC12" s="123"/>
      <c r="BD12" s="123"/>
      <c r="BE12" s="123"/>
      <c r="BF12" s="72"/>
      <c r="BG12" s="72"/>
      <c r="BH12" s="72"/>
      <c r="BI12" s="72"/>
      <c r="BJ12" s="72"/>
      <c r="BK12" s="72"/>
    </row>
    <row r="13" spans="1:63" ht="20.100000000000001" customHeight="1"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X13" s="126"/>
      <c r="AY13" s="126"/>
      <c r="AZ13" s="126"/>
      <c r="BA13" s="126"/>
      <c r="BB13" s="126"/>
      <c r="BC13" s="126"/>
      <c r="BD13" s="126"/>
      <c r="BE13" s="126"/>
      <c r="BF13" s="127"/>
      <c r="BG13" s="127"/>
      <c r="BH13" s="127"/>
      <c r="BI13" s="127"/>
      <c r="BJ13" s="127"/>
      <c r="BK13" s="127"/>
    </row>
    <row r="14" spans="1:63" ht="30" customHeight="1">
      <c r="A14" s="257" t="s">
        <v>18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C14" s="263" t="s">
        <v>19</v>
      </c>
      <c r="BD14" s="263"/>
      <c r="BE14" s="263"/>
      <c r="BF14" s="263"/>
      <c r="BG14" s="263"/>
      <c r="BH14" s="263"/>
      <c r="BI14" s="263"/>
      <c r="BJ14" s="263"/>
      <c r="BK14" s="263"/>
    </row>
    <row r="15" spans="1:63" ht="13.5" thickBot="1"/>
    <row r="16" spans="1:63" ht="24.95" customHeight="1">
      <c r="A16" s="267" t="s">
        <v>20</v>
      </c>
      <c r="B16" s="264" t="s">
        <v>21</v>
      </c>
      <c r="C16" s="265"/>
      <c r="D16" s="265"/>
      <c r="E16" s="266"/>
      <c r="F16" s="264" t="s">
        <v>22</v>
      </c>
      <c r="G16" s="265"/>
      <c r="H16" s="265"/>
      <c r="I16" s="265"/>
      <c r="J16" s="264" t="s">
        <v>23</v>
      </c>
      <c r="K16" s="265"/>
      <c r="L16" s="265"/>
      <c r="M16" s="265"/>
      <c r="N16" s="266"/>
      <c r="O16" s="264" t="s">
        <v>24</v>
      </c>
      <c r="P16" s="265"/>
      <c r="Q16" s="265"/>
      <c r="R16" s="266"/>
      <c r="S16" s="264" t="s">
        <v>25</v>
      </c>
      <c r="T16" s="265"/>
      <c r="U16" s="265"/>
      <c r="V16" s="265"/>
      <c r="W16" s="266"/>
      <c r="X16" s="264" t="s">
        <v>26</v>
      </c>
      <c r="Y16" s="265"/>
      <c r="Z16" s="265"/>
      <c r="AA16" s="266"/>
      <c r="AB16" s="264" t="s">
        <v>27</v>
      </c>
      <c r="AC16" s="265"/>
      <c r="AD16" s="265"/>
      <c r="AE16" s="266"/>
      <c r="AF16" s="264" t="s">
        <v>28</v>
      </c>
      <c r="AG16" s="265"/>
      <c r="AH16" s="265"/>
      <c r="AI16" s="265"/>
      <c r="AJ16" s="266"/>
      <c r="AK16" s="264" t="s">
        <v>29</v>
      </c>
      <c r="AL16" s="265"/>
      <c r="AM16" s="265"/>
      <c r="AN16" s="266"/>
      <c r="AO16" s="264" t="s">
        <v>30</v>
      </c>
      <c r="AP16" s="265"/>
      <c r="AQ16" s="265"/>
      <c r="AR16" s="265"/>
      <c r="AS16" s="266"/>
      <c r="AT16" s="264" t="s">
        <v>31</v>
      </c>
      <c r="AU16" s="265"/>
      <c r="AV16" s="265"/>
      <c r="AW16" s="266"/>
      <c r="AX16" s="264" t="s">
        <v>32</v>
      </c>
      <c r="AY16" s="265"/>
      <c r="AZ16" s="265"/>
      <c r="BA16" s="266"/>
      <c r="BB16" s="128"/>
      <c r="BC16" s="277" t="s">
        <v>20</v>
      </c>
      <c r="BD16" s="279" t="s">
        <v>33</v>
      </c>
      <c r="BE16" s="271" t="s">
        <v>73</v>
      </c>
      <c r="BF16" s="271" t="s">
        <v>74</v>
      </c>
      <c r="BG16" s="285" t="s">
        <v>75</v>
      </c>
      <c r="BH16" s="286"/>
      <c r="BI16" s="271" t="s">
        <v>156</v>
      </c>
      <c r="BJ16" s="271" t="s">
        <v>34</v>
      </c>
      <c r="BK16" s="273" t="s">
        <v>0</v>
      </c>
    </row>
    <row r="17" spans="1:63" ht="24.95" customHeight="1" thickBot="1">
      <c r="A17" s="268"/>
      <c r="B17" s="129">
        <v>1</v>
      </c>
      <c r="C17" s="130">
        <v>2</v>
      </c>
      <c r="D17" s="130">
        <v>3</v>
      </c>
      <c r="E17" s="131">
        <v>4</v>
      </c>
      <c r="F17" s="129">
        <v>5</v>
      </c>
      <c r="G17" s="130">
        <v>6</v>
      </c>
      <c r="H17" s="130">
        <v>7</v>
      </c>
      <c r="I17" s="130">
        <v>8</v>
      </c>
      <c r="J17" s="129">
        <v>9</v>
      </c>
      <c r="K17" s="130">
        <v>10</v>
      </c>
      <c r="L17" s="130">
        <v>11</v>
      </c>
      <c r="M17" s="130">
        <v>12</v>
      </c>
      <c r="N17" s="131">
        <v>13</v>
      </c>
      <c r="O17" s="129">
        <v>14</v>
      </c>
      <c r="P17" s="130">
        <v>15</v>
      </c>
      <c r="Q17" s="130">
        <v>16</v>
      </c>
      <c r="R17" s="131">
        <v>17</v>
      </c>
      <c r="S17" s="129">
        <v>18</v>
      </c>
      <c r="T17" s="130">
        <v>19</v>
      </c>
      <c r="U17" s="130">
        <v>20</v>
      </c>
      <c r="V17" s="130">
        <v>21</v>
      </c>
      <c r="W17" s="131">
        <v>22</v>
      </c>
      <c r="X17" s="129">
        <v>23</v>
      </c>
      <c r="Y17" s="130">
        <v>24</v>
      </c>
      <c r="Z17" s="130">
        <v>25</v>
      </c>
      <c r="AA17" s="131">
        <v>26</v>
      </c>
      <c r="AB17" s="129">
        <v>27</v>
      </c>
      <c r="AC17" s="130">
        <v>28</v>
      </c>
      <c r="AD17" s="130">
        <v>29</v>
      </c>
      <c r="AE17" s="131">
        <v>30</v>
      </c>
      <c r="AF17" s="129">
        <v>31</v>
      </c>
      <c r="AG17" s="130">
        <v>32</v>
      </c>
      <c r="AH17" s="130">
        <v>33</v>
      </c>
      <c r="AI17" s="130">
        <v>34</v>
      </c>
      <c r="AJ17" s="131">
        <v>35</v>
      </c>
      <c r="AK17" s="129">
        <v>36</v>
      </c>
      <c r="AL17" s="130">
        <v>37</v>
      </c>
      <c r="AM17" s="130">
        <v>38</v>
      </c>
      <c r="AN17" s="131">
        <v>39</v>
      </c>
      <c r="AO17" s="129">
        <v>40</v>
      </c>
      <c r="AP17" s="130">
        <v>41</v>
      </c>
      <c r="AQ17" s="130">
        <v>42</v>
      </c>
      <c r="AR17" s="130">
        <v>43</v>
      </c>
      <c r="AS17" s="131">
        <v>44</v>
      </c>
      <c r="AT17" s="129">
        <v>45</v>
      </c>
      <c r="AU17" s="130">
        <v>46</v>
      </c>
      <c r="AV17" s="130">
        <v>47</v>
      </c>
      <c r="AW17" s="131">
        <v>48</v>
      </c>
      <c r="AX17" s="129">
        <v>49</v>
      </c>
      <c r="AY17" s="130">
        <v>50</v>
      </c>
      <c r="AZ17" s="130">
        <v>51</v>
      </c>
      <c r="BA17" s="131">
        <v>52</v>
      </c>
      <c r="BB17" s="132"/>
      <c r="BC17" s="278"/>
      <c r="BD17" s="280"/>
      <c r="BE17" s="272"/>
      <c r="BF17" s="272"/>
      <c r="BG17" s="287"/>
      <c r="BH17" s="288"/>
      <c r="BI17" s="272"/>
      <c r="BJ17" s="272"/>
      <c r="BK17" s="274"/>
    </row>
    <row r="18" spans="1:63" ht="20.100000000000001" customHeight="1" thickBot="1">
      <c r="A18" s="133" t="s">
        <v>35</v>
      </c>
      <c r="B18" s="40"/>
      <c r="C18" s="41"/>
      <c r="D18" s="41"/>
      <c r="E18" s="42"/>
      <c r="F18" s="40"/>
      <c r="G18" s="41"/>
      <c r="H18" s="41"/>
      <c r="I18" s="41"/>
      <c r="J18" s="40"/>
      <c r="K18" s="41"/>
      <c r="L18" s="41"/>
      <c r="M18" s="41"/>
      <c r="N18" s="42"/>
      <c r="O18" s="40"/>
      <c r="P18" s="41"/>
      <c r="Q18" s="41" t="s">
        <v>39</v>
      </c>
      <c r="R18" s="42" t="s">
        <v>40</v>
      </c>
      <c r="S18" s="40" t="s">
        <v>40</v>
      </c>
      <c r="T18" s="134"/>
      <c r="U18" s="134"/>
      <c r="V18" s="134"/>
      <c r="W18" s="135"/>
      <c r="X18" s="40"/>
      <c r="Y18" s="41"/>
      <c r="Z18" s="41"/>
      <c r="AA18" s="42"/>
      <c r="AB18" s="40"/>
      <c r="AC18" s="41"/>
      <c r="AD18" s="41"/>
      <c r="AE18" s="42"/>
      <c r="AF18" s="40"/>
      <c r="AG18" s="41"/>
      <c r="AH18" s="41"/>
      <c r="AI18" s="41"/>
      <c r="AJ18" s="42" t="s">
        <v>39</v>
      </c>
      <c r="AK18" s="40" t="s">
        <v>39</v>
      </c>
      <c r="AL18" s="41" t="s">
        <v>39</v>
      </c>
      <c r="AM18" s="41" t="s">
        <v>39</v>
      </c>
      <c r="AN18" s="42"/>
      <c r="AO18" s="40"/>
      <c r="AP18" s="134" t="s">
        <v>39</v>
      </c>
      <c r="AQ18" s="134" t="s">
        <v>39</v>
      </c>
      <c r="AR18" s="134" t="s">
        <v>40</v>
      </c>
      <c r="AS18" s="135" t="s">
        <v>40</v>
      </c>
      <c r="AT18" s="136" t="s">
        <v>40</v>
      </c>
      <c r="AU18" s="134" t="s">
        <v>40</v>
      </c>
      <c r="AV18" s="134" t="s">
        <v>40</v>
      </c>
      <c r="AW18" s="135" t="s">
        <v>40</v>
      </c>
      <c r="AX18" s="136" t="s">
        <v>40</v>
      </c>
      <c r="AY18" s="134" t="s">
        <v>40</v>
      </c>
      <c r="AZ18" s="134" t="s">
        <v>40</v>
      </c>
      <c r="BA18" s="135" t="s">
        <v>40</v>
      </c>
      <c r="BB18" s="137"/>
      <c r="BC18" s="20" t="s">
        <v>35</v>
      </c>
      <c r="BD18" s="21">
        <f>COUNTBLANK(B18:BA18)</f>
        <v>33</v>
      </c>
      <c r="BE18" s="22">
        <f>COUNTIF(B18:BA18,"С")</f>
        <v>7</v>
      </c>
      <c r="BF18" s="22">
        <f>COUNTIF(B18:BA18,"А")</f>
        <v>0</v>
      </c>
      <c r="BG18" s="289">
        <f>COUNTIF(B18:BA18,"П")</f>
        <v>0</v>
      </c>
      <c r="BH18" s="290"/>
      <c r="BI18" s="22">
        <v>0</v>
      </c>
      <c r="BJ18" s="22">
        <f>COUNTIF(B18:BA18,"К")</f>
        <v>12</v>
      </c>
      <c r="BK18" s="23">
        <f>SUM(BD18:BJ18)</f>
        <v>52</v>
      </c>
    </row>
    <row r="19" spans="1:63" ht="20.100000000000001" customHeight="1" thickBot="1">
      <c r="A19" s="138" t="s">
        <v>36</v>
      </c>
      <c r="B19" s="43"/>
      <c r="C19" s="44"/>
      <c r="D19" s="44"/>
      <c r="E19" s="45"/>
      <c r="F19" s="43"/>
      <c r="G19" s="44"/>
      <c r="H19" s="44"/>
      <c r="I19" s="44"/>
      <c r="J19" s="43"/>
      <c r="K19" s="44"/>
      <c r="L19" s="44"/>
      <c r="M19" s="44"/>
      <c r="N19" s="45"/>
      <c r="O19" s="43"/>
      <c r="P19" s="44"/>
      <c r="Q19" s="41" t="s">
        <v>39</v>
      </c>
      <c r="R19" s="45" t="s">
        <v>40</v>
      </c>
      <c r="S19" s="43" t="s">
        <v>40</v>
      </c>
      <c r="T19" s="139"/>
      <c r="U19" s="139"/>
      <c r="V19" s="139"/>
      <c r="W19" s="140"/>
      <c r="X19" s="43"/>
      <c r="Y19" s="44"/>
      <c r="Z19" s="44"/>
      <c r="AA19" s="45"/>
      <c r="AB19" s="43"/>
      <c r="AC19" s="44"/>
      <c r="AD19" s="44"/>
      <c r="AE19" s="45"/>
      <c r="AF19" s="43"/>
      <c r="AG19" s="44"/>
      <c r="AH19" s="44"/>
      <c r="AI19" s="44"/>
      <c r="AJ19" s="45"/>
      <c r="AK19" s="43"/>
      <c r="AL19" s="44"/>
      <c r="AM19" s="44" t="s">
        <v>39</v>
      </c>
      <c r="AN19" s="45"/>
      <c r="AO19" s="43"/>
      <c r="AP19" s="139" t="s">
        <v>39</v>
      </c>
      <c r="AQ19" s="139" t="s">
        <v>39</v>
      </c>
      <c r="AR19" s="139" t="s">
        <v>40</v>
      </c>
      <c r="AS19" s="140" t="s">
        <v>40</v>
      </c>
      <c r="AT19" s="141" t="s">
        <v>40</v>
      </c>
      <c r="AU19" s="139" t="s">
        <v>40</v>
      </c>
      <c r="AV19" s="139" t="s">
        <v>40</v>
      </c>
      <c r="AW19" s="140" t="s">
        <v>40</v>
      </c>
      <c r="AX19" s="141" t="s">
        <v>40</v>
      </c>
      <c r="AY19" s="139" t="s">
        <v>40</v>
      </c>
      <c r="AZ19" s="139" t="s">
        <v>40</v>
      </c>
      <c r="BA19" s="140" t="s">
        <v>40</v>
      </c>
      <c r="BB19" s="137"/>
      <c r="BC19" s="24" t="s">
        <v>36</v>
      </c>
      <c r="BD19" s="26">
        <f>COUNTBLANK(B19:BA19)</f>
        <v>36</v>
      </c>
      <c r="BE19" s="27">
        <f>COUNTIF(B19:BA19,"С")</f>
        <v>4</v>
      </c>
      <c r="BF19" s="27">
        <f>COUNTIF(B19:BA19,"А")</f>
        <v>0</v>
      </c>
      <c r="BG19" s="291">
        <f>COUNTIF(B19:BA19,"П")</f>
        <v>0</v>
      </c>
      <c r="BH19" s="292"/>
      <c r="BI19" s="27">
        <v>0</v>
      </c>
      <c r="BJ19" s="27">
        <f>COUNTIF(B19:BA19,"К")</f>
        <v>12</v>
      </c>
      <c r="BK19" s="28">
        <f>SUM(BD19:BJ19)</f>
        <v>52</v>
      </c>
    </row>
    <row r="20" spans="1:63" ht="20.100000000000001" customHeight="1" thickBot="1">
      <c r="A20" s="138" t="s">
        <v>37</v>
      </c>
      <c r="B20" s="43"/>
      <c r="C20" s="44"/>
      <c r="D20" s="44"/>
      <c r="E20" s="45"/>
      <c r="F20" s="43"/>
      <c r="G20" s="44"/>
      <c r="H20" s="44"/>
      <c r="I20" s="44"/>
      <c r="J20" s="43"/>
      <c r="K20" s="44"/>
      <c r="L20" s="44"/>
      <c r="M20" s="44"/>
      <c r="N20" s="45"/>
      <c r="O20" s="43"/>
      <c r="P20" s="44"/>
      <c r="Q20" s="41" t="s">
        <v>39</v>
      </c>
      <c r="R20" s="45" t="s">
        <v>40</v>
      </c>
      <c r="S20" s="43" t="s">
        <v>40</v>
      </c>
      <c r="T20" s="139"/>
      <c r="U20" s="139"/>
      <c r="V20" s="139"/>
      <c r="W20" s="140"/>
      <c r="X20" s="43"/>
      <c r="Y20" s="44"/>
      <c r="Z20" s="44"/>
      <c r="AA20" s="45"/>
      <c r="AB20" s="43"/>
      <c r="AC20" s="44"/>
      <c r="AD20" s="44"/>
      <c r="AE20" s="45"/>
      <c r="AF20" s="43"/>
      <c r="AG20" s="44"/>
      <c r="AH20" s="44"/>
      <c r="AI20" s="44" t="s">
        <v>41</v>
      </c>
      <c r="AJ20" s="45" t="s">
        <v>41</v>
      </c>
      <c r="AK20" s="43" t="s">
        <v>41</v>
      </c>
      <c r="AL20" s="44" t="s">
        <v>41</v>
      </c>
      <c r="AM20" s="44"/>
      <c r="AN20" s="45"/>
      <c r="AO20" s="43"/>
      <c r="AP20" s="139" t="s">
        <v>39</v>
      </c>
      <c r="AQ20" s="139" t="s">
        <v>39</v>
      </c>
      <c r="AR20" s="139" t="s">
        <v>40</v>
      </c>
      <c r="AS20" s="140" t="s">
        <v>40</v>
      </c>
      <c r="AT20" s="141" t="s">
        <v>40</v>
      </c>
      <c r="AU20" s="139" t="s">
        <v>40</v>
      </c>
      <c r="AV20" s="139" t="s">
        <v>40</v>
      </c>
      <c r="AW20" s="140" t="s">
        <v>40</v>
      </c>
      <c r="AX20" s="141" t="s">
        <v>40</v>
      </c>
      <c r="AY20" s="139" t="s">
        <v>40</v>
      </c>
      <c r="AZ20" s="139" t="s">
        <v>40</v>
      </c>
      <c r="BA20" s="140" t="s">
        <v>40</v>
      </c>
      <c r="BB20" s="137"/>
      <c r="BC20" s="24" t="s">
        <v>37</v>
      </c>
      <c r="BD20" s="26">
        <f>COUNTBLANK(B20:BA20)</f>
        <v>33</v>
      </c>
      <c r="BE20" s="27">
        <f>COUNTIF(B20:BA20,"С")</f>
        <v>3</v>
      </c>
      <c r="BF20" s="27">
        <f>COUNTIF(B20:BA20,"А")</f>
        <v>0</v>
      </c>
      <c r="BG20" s="291">
        <f>COUNTIF(B20:BA20,"П")</f>
        <v>4</v>
      </c>
      <c r="BH20" s="292"/>
      <c r="BI20" s="27">
        <v>0</v>
      </c>
      <c r="BJ20" s="27">
        <f>COUNTIF(B20:BA20,"К")</f>
        <v>12</v>
      </c>
      <c r="BK20" s="28">
        <f>SUM(BD20:BJ20)</f>
        <v>52</v>
      </c>
    </row>
    <row r="21" spans="1:63" ht="20.100000000000001" customHeight="1" thickBot="1">
      <c r="A21" s="142" t="s">
        <v>38</v>
      </c>
      <c r="B21" s="202" t="s">
        <v>148</v>
      </c>
      <c r="C21" s="203" t="s">
        <v>148</v>
      </c>
      <c r="D21" s="203" t="s">
        <v>148</v>
      </c>
      <c r="E21" s="204" t="s">
        <v>148</v>
      </c>
      <c r="F21" s="202" t="s">
        <v>148</v>
      </c>
      <c r="G21" s="203" t="s">
        <v>148</v>
      </c>
      <c r="H21" s="203" t="s">
        <v>148</v>
      </c>
      <c r="I21" s="204" t="s">
        <v>148</v>
      </c>
      <c r="J21" s="202" t="s">
        <v>148</v>
      </c>
      <c r="K21" s="203" t="s">
        <v>148</v>
      </c>
      <c r="L21" s="203" t="s">
        <v>148</v>
      </c>
      <c r="M21" s="203" t="s">
        <v>148</v>
      </c>
      <c r="N21" s="204" t="s">
        <v>148</v>
      </c>
      <c r="O21" s="202" t="s">
        <v>148</v>
      </c>
      <c r="P21" s="203" t="s">
        <v>148</v>
      </c>
      <c r="Q21" s="41"/>
      <c r="R21" s="204" t="s">
        <v>148</v>
      </c>
      <c r="S21" s="202" t="s">
        <v>148</v>
      </c>
      <c r="T21" s="143"/>
      <c r="U21" s="143"/>
      <c r="V21" s="143"/>
      <c r="W21" s="144"/>
      <c r="X21" s="202" t="s">
        <v>148</v>
      </c>
      <c r="Y21" s="203" t="s">
        <v>148</v>
      </c>
      <c r="Z21" s="203" t="s">
        <v>148</v>
      </c>
      <c r="AA21" s="204" t="s">
        <v>148</v>
      </c>
      <c r="AB21" s="202" t="s">
        <v>148</v>
      </c>
      <c r="AC21" s="203" t="s">
        <v>148</v>
      </c>
      <c r="AD21" s="203" t="s">
        <v>148</v>
      </c>
      <c r="AE21" s="204" t="s">
        <v>148</v>
      </c>
      <c r="AF21" s="202" t="s">
        <v>148</v>
      </c>
      <c r="AG21" s="203" t="s">
        <v>148</v>
      </c>
      <c r="AH21" s="203" t="s">
        <v>148</v>
      </c>
      <c r="AI21" s="203" t="s">
        <v>148</v>
      </c>
      <c r="AJ21" s="204" t="s">
        <v>39</v>
      </c>
      <c r="AK21" s="205" t="s">
        <v>39</v>
      </c>
      <c r="AL21" s="206" t="s">
        <v>39</v>
      </c>
      <c r="AM21" s="206" t="s">
        <v>39</v>
      </c>
      <c r="AN21" s="207" t="s">
        <v>148</v>
      </c>
      <c r="AO21" s="202"/>
      <c r="AP21" s="143"/>
      <c r="AQ21" s="143"/>
      <c r="AR21" s="143"/>
      <c r="AS21" s="144"/>
      <c r="AT21" s="145"/>
      <c r="AU21" s="143"/>
      <c r="AV21" s="143"/>
      <c r="AW21" s="144"/>
      <c r="AX21" s="145"/>
      <c r="AY21" s="143"/>
      <c r="AZ21" s="143"/>
      <c r="BA21" s="144"/>
      <c r="BB21" s="137"/>
      <c r="BC21" s="29" t="s">
        <v>38</v>
      </c>
      <c r="BD21" s="30">
        <f>COUNTBLANK(B21:AQ21)</f>
        <v>8</v>
      </c>
      <c r="BE21" s="31">
        <f>COUNTIF(B21:BA21,"С")</f>
        <v>4</v>
      </c>
      <c r="BF21" s="31">
        <f>COUNTIF(B21:BA21,"А")</f>
        <v>0</v>
      </c>
      <c r="BG21" s="293">
        <f>COUNTIF(B21:BA21,"П")</f>
        <v>0</v>
      </c>
      <c r="BH21" s="294"/>
      <c r="BI21" s="31">
        <v>36</v>
      </c>
      <c r="BJ21" s="31">
        <f>COUNTIF(B21:BA21,"К")</f>
        <v>0</v>
      </c>
      <c r="BK21" s="32">
        <f>SUM(BD21:BJ21)</f>
        <v>48</v>
      </c>
    </row>
    <row r="22" spans="1:63" ht="16.5" thickBot="1">
      <c r="BC22" s="33" t="s">
        <v>76</v>
      </c>
      <c r="BD22" s="30">
        <f>SUM(BD18:BD21)</f>
        <v>110</v>
      </c>
      <c r="BE22" s="30">
        <f t="shared" ref="BE22:BK22" si="0">SUM(BE18:BE21)</f>
        <v>18</v>
      </c>
      <c r="BF22" s="30">
        <f t="shared" si="0"/>
        <v>0</v>
      </c>
      <c r="BG22" s="295">
        <f>SUM(BG18:BH21)</f>
        <v>4</v>
      </c>
      <c r="BH22" s="296"/>
      <c r="BI22" s="30">
        <f t="shared" si="0"/>
        <v>36</v>
      </c>
      <c r="BJ22" s="30">
        <f t="shared" si="0"/>
        <v>36</v>
      </c>
      <c r="BK22" s="116">
        <f t="shared" si="0"/>
        <v>204</v>
      </c>
    </row>
    <row r="24" spans="1:63" s="147" customFormat="1" ht="18.75" customHeight="1">
      <c r="A24" s="34" t="s">
        <v>43</v>
      </c>
      <c r="B24" s="35"/>
      <c r="C24" s="35"/>
      <c r="D24" s="35"/>
      <c r="E24" s="36"/>
      <c r="F24" s="283" t="s">
        <v>44</v>
      </c>
      <c r="G24" s="283"/>
      <c r="H24" s="283"/>
      <c r="I24" s="283"/>
      <c r="J24" s="35"/>
      <c r="K24" s="38" t="s">
        <v>39</v>
      </c>
      <c r="L24" s="283" t="s">
        <v>69</v>
      </c>
      <c r="M24" s="283"/>
      <c r="N24" s="283"/>
      <c r="O24" s="283"/>
      <c r="P24" s="283"/>
      <c r="Q24" s="35"/>
      <c r="R24" s="120"/>
      <c r="S24" s="120"/>
      <c r="T24" s="120"/>
      <c r="U24" s="120"/>
      <c r="V24" s="120"/>
      <c r="W24" s="120"/>
      <c r="X24" s="35"/>
      <c r="Y24" s="25" t="s">
        <v>41</v>
      </c>
      <c r="Z24" s="283" t="s">
        <v>45</v>
      </c>
      <c r="AA24" s="283"/>
      <c r="AB24" s="283"/>
      <c r="AC24" s="283"/>
      <c r="AD24" s="283"/>
      <c r="AE24" s="35"/>
      <c r="AF24" s="120"/>
      <c r="AG24" s="120"/>
      <c r="AH24" s="120"/>
      <c r="AI24" s="120"/>
      <c r="AJ24" s="120"/>
      <c r="AK24" s="120"/>
      <c r="AL24" s="120"/>
      <c r="AM24" s="37"/>
      <c r="AN24" s="201" t="s">
        <v>148</v>
      </c>
      <c r="AO24" s="284" t="s">
        <v>156</v>
      </c>
      <c r="AP24" s="284"/>
      <c r="AQ24" s="284"/>
      <c r="AR24" s="284"/>
      <c r="AS24" s="284"/>
      <c r="AT24" s="284"/>
      <c r="AU24" s="19"/>
      <c r="AV24" s="25" t="s">
        <v>40</v>
      </c>
      <c r="AW24" s="284" t="s">
        <v>34</v>
      </c>
      <c r="AX24" s="284"/>
      <c r="AY24" s="284"/>
      <c r="AZ24" s="284"/>
      <c r="BA24" s="284"/>
      <c r="BB24" s="123"/>
      <c r="BC24" s="146"/>
      <c r="BD24" s="146"/>
      <c r="BE24" s="146"/>
      <c r="BF24" s="146"/>
      <c r="BG24" s="146"/>
      <c r="BH24" s="146"/>
      <c r="BI24" s="146"/>
      <c r="BJ24" s="146"/>
      <c r="BK24" s="146"/>
    </row>
    <row r="25" spans="1:63" s="149" customFormat="1" ht="20.25">
      <c r="A25" s="39"/>
      <c r="B25" s="39"/>
      <c r="C25" s="39"/>
      <c r="D25" s="39"/>
      <c r="E25" s="39"/>
      <c r="F25" s="283"/>
      <c r="G25" s="283"/>
      <c r="H25" s="283"/>
      <c r="I25" s="283"/>
      <c r="J25" s="39"/>
      <c r="K25" s="39"/>
      <c r="L25" s="283"/>
      <c r="M25" s="283"/>
      <c r="N25" s="283"/>
      <c r="O25" s="283"/>
      <c r="P25" s="283"/>
      <c r="Q25" s="39"/>
      <c r="R25" s="120"/>
      <c r="S25" s="120"/>
      <c r="T25" s="120"/>
      <c r="U25" s="120"/>
      <c r="V25" s="120"/>
      <c r="W25" s="120"/>
      <c r="X25" s="39"/>
      <c r="Y25" s="39"/>
      <c r="Z25" s="283"/>
      <c r="AA25" s="283"/>
      <c r="AB25" s="283"/>
      <c r="AC25" s="283"/>
      <c r="AD25" s="283"/>
      <c r="AE25" s="39"/>
      <c r="AF25" s="120"/>
      <c r="AG25" s="120"/>
      <c r="AH25" s="120"/>
      <c r="AI25" s="120"/>
      <c r="AJ25" s="120"/>
      <c r="AK25" s="120"/>
      <c r="AL25" s="120"/>
      <c r="AM25" s="37"/>
      <c r="AN25" s="39"/>
      <c r="AO25" s="284"/>
      <c r="AP25" s="284"/>
      <c r="AQ25" s="284"/>
      <c r="AR25" s="284"/>
      <c r="AS25" s="284"/>
      <c r="AT25" s="284"/>
      <c r="AU25" s="39"/>
      <c r="AV25" s="39"/>
      <c r="AW25" s="284"/>
      <c r="AX25" s="284"/>
      <c r="AY25" s="284"/>
      <c r="AZ25" s="284"/>
      <c r="BA25" s="284"/>
      <c r="BB25" s="123"/>
      <c r="BC25" s="148"/>
      <c r="BD25" s="148"/>
      <c r="BE25" s="148"/>
      <c r="BF25" s="148"/>
      <c r="BG25" s="148"/>
      <c r="BH25" s="148"/>
      <c r="BI25" s="148"/>
      <c r="BJ25" s="148"/>
      <c r="BK25" s="148"/>
    </row>
  </sheetData>
  <sheetProtection deleteRows="0"/>
  <customSheetViews>
    <customSheetView guid="{791DB74A-D72A-4A24-8E5B-5C9CCB5308F6}" scale="70" showPageBreaks="1" fitToPage="1">
      <selection activeCell="A15" sqref="A15:BA15"/>
      <pageMargins left="0.31496062992125984" right="0.31496062992125984" top="0.74803149606299213" bottom="0.74803149606299213" header="0.31496062992125984" footer="0.31496062992125984"/>
      <printOptions horizontalCentered="1"/>
      <pageSetup paperSize="9" scale="37" orientation="portrait" r:id="rId1"/>
    </customSheetView>
    <customSheetView guid="{84D637A6-AA38-4438-AF5B-7DC54B64D6C3}" scale="70" fitToPage="1">
      <selection activeCell="BN11" sqref="A1:IV65536"/>
      <pageMargins left="0.39370078740157483" right="0.39370078740157483" top="0.39370078740157483" bottom="0.39370078740157483" header="0.51181102362204722" footer="0.51181102362204722"/>
      <printOptions horizontalCentered="1"/>
      <pageSetup paperSize="9" scale="37" orientation="portrait" horizontalDpi="4294967294" r:id="rId2"/>
    </customSheetView>
  </customSheetViews>
  <mergeCells count="55">
    <mergeCell ref="F24:I25"/>
    <mergeCell ref="L24:P25"/>
    <mergeCell ref="Z24:AD25"/>
    <mergeCell ref="AO24:AT25"/>
    <mergeCell ref="BG16:BH17"/>
    <mergeCell ref="BG18:BH18"/>
    <mergeCell ref="BG19:BH19"/>
    <mergeCell ref="BG20:BH20"/>
    <mergeCell ref="BG21:BH21"/>
    <mergeCell ref="BG22:BH22"/>
    <mergeCell ref="AW24:BA25"/>
    <mergeCell ref="BF16:BF17"/>
    <mergeCell ref="O16:R16"/>
    <mergeCell ref="S16:W16"/>
    <mergeCell ref="X16:AA16"/>
    <mergeCell ref="A2:BK2"/>
    <mergeCell ref="A3:BK3"/>
    <mergeCell ref="AX16:BA16"/>
    <mergeCell ref="S7:AA7"/>
    <mergeCell ref="S8:AA8"/>
    <mergeCell ref="BC16:BC17"/>
    <mergeCell ref="BD16:BD17"/>
    <mergeCell ref="BE16:BE17"/>
    <mergeCell ref="F16:I16"/>
    <mergeCell ref="J16:N16"/>
    <mergeCell ref="AX10:BE10"/>
    <mergeCell ref="BF7:BK7"/>
    <mergeCell ref="BF8:BK8"/>
    <mergeCell ref="BF9:BK9"/>
    <mergeCell ref="BF10:BK10"/>
    <mergeCell ref="BI16:BI17"/>
    <mergeCell ref="A4:BK4"/>
    <mergeCell ref="A5:BK5"/>
    <mergeCell ref="BC14:BK14"/>
    <mergeCell ref="B16:E16"/>
    <mergeCell ref="A16:A17"/>
    <mergeCell ref="S9:AA9"/>
    <mergeCell ref="AB9:AU9"/>
    <mergeCell ref="BJ16:BJ17"/>
    <mergeCell ref="BK16:BK17"/>
    <mergeCell ref="AT16:AW16"/>
    <mergeCell ref="S10:AA10"/>
    <mergeCell ref="AB7:AU7"/>
    <mergeCell ref="AK16:AN16"/>
    <mergeCell ref="AB16:AE16"/>
    <mergeCell ref="AF16:AJ16"/>
    <mergeCell ref="AO16:AS16"/>
    <mergeCell ref="AX7:BE7"/>
    <mergeCell ref="AX8:BE8"/>
    <mergeCell ref="AX9:BE9"/>
    <mergeCell ref="A14:BA14"/>
    <mergeCell ref="S11:AA11"/>
    <mergeCell ref="AB8:AU8"/>
    <mergeCell ref="AB10:AU10"/>
    <mergeCell ref="AB11:BK1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37" orientation="portrait" horizont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5"/>
  <sheetViews>
    <sheetView tabSelected="1" topLeftCell="A23" zoomScale="55" zoomScaleNormal="55" zoomScaleSheetLayoutView="85" workbookViewId="0">
      <selection activeCell="B25" sqref="B25"/>
    </sheetView>
  </sheetViews>
  <sheetFormatPr defaultRowHeight="14.25"/>
  <cols>
    <col min="1" max="1" width="12.7109375" style="150" customWidth="1"/>
    <col min="2" max="2" width="80.7109375" style="150" customWidth="1"/>
    <col min="3" max="8" width="2.28515625" style="150" customWidth="1"/>
    <col min="9" max="9" width="4.7109375" style="150" customWidth="1"/>
    <col min="10" max="10" width="6.7109375" style="176" customWidth="1"/>
    <col min="11" max="11" width="6.7109375" style="150" customWidth="1"/>
    <col min="12" max="16" width="6.7109375" style="176" customWidth="1"/>
    <col min="17" max="23" width="6.28515625" style="164" customWidth="1"/>
    <col min="24" max="24" width="6.28515625" style="150" customWidth="1"/>
    <col min="25" max="16384" width="9.140625" style="150"/>
  </cols>
  <sheetData>
    <row r="1" spans="1:26" ht="30" customHeight="1" thickBot="1">
      <c r="A1" s="335" t="s">
        <v>112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7"/>
    </row>
    <row r="2" spans="1:26" ht="15.75" customHeight="1">
      <c r="A2" s="332" t="s">
        <v>97</v>
      </c>
      <c r="B2" s="338" t="s">
        <v>98</v>
      </c>
      <c r="C2" s="345" t="s">
        <v>99</v>
      </c>
      <c r="D2" s="346"/>
      <c r="E2" s="346"/>
      <c r="F2" s="346"/>
      <c r="G2" s="346"/>
      <c r="H2" s="346"/>
      <c r="I2" s="347"/>
      <c r="J2" s="353" t="s">
        <v>5</v>
      </c>
      <c r="K2" s="354"/>
      <c r="L2" s="354"/>
      <c r="M2" s="354"/>
      <c r="N2" s="354"/>
      <c r="O2" s="354"/>
      <c r="P2" s="355"/>
      <c r="Q2" s="353" t="s">
        <v>7</v>
      </c>
      <c r="R2" s="354"/>
      <c r="S2" s="354"/>
      <c r="T2" s="354"/>
      <c r="U2" s="354"/>
      <c r="V2" s="354"/>
      <c r="W2" s="354"/>
      <c r="X2" s="355"/>
    </row>
    <row r="3" spans="1:26" ht="15.75" customHeight="1">
      <c r="A3" s="333"/>
      <c r="B3" s="339"/>
      <c r="C3" s="348"/>
      <c r="D3" s="349"/>
      <c r="E3" s="349"/>
      <c r="F3" s="349"/>
      <c r="G3" s="349"/>
      <c r="H3" s="349"/>
      <c r="I3" s="350"/>
      <c r="J3" s="371" t="s">
        <v>13</v>
      </c>
      <c r="K3" s="363" t="s">
        <v>14</v>
      </c>
      <c r="L3" s="365" t="s">
        <v>70</v>
      </c>
      <c r="M3" s="360" t="s">
        <v>6</v>
      </c>
      <c r="N3" s="361"/>
      <c r="O3" s="362"/>
      <c r="P3" s="373" t="s">
        <v>72</v>
      </c>
      <c r="Q3" s="359" t="s">
        <v>8</v>
      </c>
      <c r="R3" s="330"/>
      <c r="S3" s="330" t="s">
        <v>9</v>
      </c>
      <c r="T3" s="330"/>
      <c r="U3" s="330" t="s">
        <v>10</v>
      </c>
      <c r="V3" s="330"/>
      <c r="W3" s="330" t="s">
        <v>11</v>
      </c>
      <c r="X3" s="331"/>
    </row>
    <row r="4" spans="1:26" ht="15.75" customHeight="1">
      <c r="A4" s="333"/>
      <c r="B4" s="339"/>
      <c r="C4" s="326" t="s">
        <v>1</v>
      </c>
      <c r="D4" s="327"/>
      <c r="E4" s="327"/>
      <c r="F4" s="327" t="s">
        <v>2</v>
      </c>
      <c r="G4" s="327"/>
      <c r="H4" s="327"/>
      <c r="I4" s="341" t="s">
        <v>3</v>
      </c>
      <c r="J4" s="371"/>
      <c r="K4" s="363"/>
      <c r="L4" s="366"/>
      <c r="M4" s="343" t="s">
        <v>4</v>
      </c>
      <c r="N4" s="351" t="s">
        <v>12</v>
      </c>
      <c r="O4" s="343" t="s">
        <v>71</v>
      </c>
      <c r="P4" s="374"/>
      <c r="Q4" s="98">
        <v>1</v>
      </c>
      <c r="R4" s="99">
        <v>2</v>
      </c>
      <c r="S4" s="99">
        <v>3</v>
      </c>
      <c r="T4" s="99">
        <v>4</v>
      </c>
      <c r="U4" s="99">
        <v>5</v>
      </c>
      <c r="V4" s="99">
        <v>6</v>
      </c>
      <c r="W4" s="99">
        <v>7</v>
      </c>
      <c r="X4" s="100">
        <v>8</v>
      </c>
    </row>
    <row r="5" spans="1:26" ht="14.25" customHeight="1">
      <c r="A5" s="333"/>
      <c r="B5" s="339"/>
      <c r="C5" s="326"/>
      <c r="D5" s="327"/>
      <c r="E5" s="327"/>
      <c r="F5" s="327"/>
      <c r="G5" s="327"/>
      <c r="H5" s="327"/>
      <c r="I5" s="341"/>
      <c r="J5" s="371"/>
      <c r="K5" s="363"/>
      <c r="L5" s="366"/>
      <c r="M5" s="343"/>
      <c r="N5" s="351"/>
      <c r="O5" s="343"/>
      <c r="P5" s="374"/>
      <c r="Q5" s="368" t="s">
        <v>100</v>
      </c>
      <c r="R5" s="369"/>
      <c r="S5" s="369"/>
      <c r="T5" s="369"/>
      <c r="U5" s="369"/>
      <c r="V5" s="369"/>
      <c r="W5" s="369"/>
      <c r="X5" s="370"/>
    </row>
    <row r="6" spans="1:26" ht="14.25" customHeight="1">
      <c r="A6" s="333"/>
      <c r="B6" s="339"/>
      <c r="C6" s="326"/>
      <c r="D6" s="327"/>
      <c r="E6" s="327"/>
      <c r="F6" s="327"/>
      <c r="G6" s="327"/>
      <c r="H6" s="327"/>
      <c r="I6" s="341"/>
      <c r="J6" s="371"/>
      <c r="K6" s="363"/>
      <c r="L6" s="366"/>
      <c r="M6" s="343"/>
      <c r="N6" s="351"/>
      <c r="O6" s="343"/>
      <c r="P6" s="374"/>
      <c r="Q6" s="177">
        <v>18</v>
      </c>
      <c r="R6" s="178">
        <v>18</v>
      </c>
      <c r="S6" s="178">
        <v>18</v>
      </c>
      <c r="T6" s="178">
        <v>18</v>
      </c>
      <c r="U6" s="178">
        <v>18</v>
      </c>
      <c r="V6" s="178">
        <v>18</v>
      </c>
      <c r="W6" s="178">
        <v>0</v>
      </c>
      <c r="X6" s="179">
        <v>0</v>
      </c>
    </row>
    <row r="7" spans="1:26" ht="52.5" customHeight="1" thickBot="1">
      <c r="A7" s="334"/>
      <c r="B7" s="340"/>
      <c r="C7" s="328"/>
      <c r="D7" s="329"/>
      <c r="E7" s="329"/>
      <c r="F7" s="329"/>
      <c r="G7" s="329"/>
      <c r="H7" s="329"/>
      <c r="I7" s="342"/>
      <c r="J7" s="372"/>
      <c r="K7" s="364"/>
      <c r="L7" s="367"/>
      <c r="M7" s="344"/>
      <c r="N7" s="352"/>
      <c r="O7" s="344"/>
      <c r="P7" s="375"/>
      <c r="Q7" s="356" t="s">
        <v>15</v>
      </c>
      <c r="R7" s="357"/>
      <c r="S7" s="357"/>
      <c r="T7" s="357"/>
      <c r="U7" s="357"/>
      <c r="V7" s="357"/>
      <c r="W7" s="357"/>
      <c r="X7" s="358"/>
    </row>
    <row r="8" spans="1:26" ht="20.100000000000001" customHeight="1" thickBot="1">
      <c r="A8" s="101">
        <v>1</v>
      </c>
      <c r="B8" s="102">
        <v>2</v>
      </c>
      <c r="C8" s="390">
        <v>3</v>
      </c>
      <c r="D8" s="324"/>
      <c r="E8" s="325"/>
      <c r="F8" s="323">
        <v>4</v>
      </c>
      <c r="G8" s="324"/>
      <c r="H8" s="325"/>
      <c r="I8" s="104">
        <v>5</v>
      </c>
      <c r="J8" s="105">
        <v>6</v>
      </c>
      <c r="K8" s="106">
        <v>7</v>
      </c>
      <c r="L8" s="107">
        <v>8</v>
      </c>
      <c r="M8" s="107">
        <v>9</v>
      </c>
      <c r="N8" s="107">
        <v>10</v>
      </c>
      <c r="O8" s="107">
        <v>11</v>
      </c>
      <c r="P8" s="108">
        <v>12</v>
      </c>
      <c r="Q8" s="103">
        <v>13</v>
      </c>
      <c r="R8" s="106">
        <v>14</v>
      </c>
      <c r="S8" s="106">
        <v>15</v>
      </c>
      <c r="T8" s="106">
        <v>16</v>
      </c>
      <c r="U8" s="106">
        <v>17</v>
      </c>
      <c r="V8" s="106">
        <v>18</v>
      </c>
      <c r="W8" s="106">
        <v>19</v>
      </c>
      <c r="X8" s="104">
        <v>20</v>
      </c>
    </row>
    <row r="9" spans="1:26" ht="35.1" customHeight="1" thickBot="1">
      <c r="A9" s="386" t="s">
        <v>101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8"/>
    </row>
    <row r="10" spans="1:26" ht="35.1" customHeight="1" thickBot="1">
      <c r="A10" s="386" t="s">
        <v>134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8"/>
    </row>
    <row r="11" spans="1:26" s="151" customFormat="1" ht="35.1" customHeight="1" thickBot="1">
      <c r="A11" s="399" t="s">
        <v>135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2"/>
    </row>
    <row r="12" spans="1:26" s="153" customFormat="1" ht="24.95" customHeight="1">
      <c r="A12" s="94" t="s">
        <v>116</v>
      </c>
      <c r="B12" s="78" t="s">
        <v>128</v>
      </c>
      <c r="C12" s="301"/>
      <c r="D12" s="302"/>
      <c r="E12" s="303"/>
      <c r="F12" s="304">
        <v>1</v>
      </c>
      <c r="G12" s="302"/>
      <c r="H12" s="303"/>
      <c r="I12" s="81"/>
      <c r="J12" s="85">
        <f>K12*30</f>
        <v>90</v>
      </c>
      <c r="K12" s="86">
        <f>SUM(Q12:X12)</f>
        <v>3</v>
      </c>
      <c r="L12" s="86">
        <v>30</v>
      </c>
      <c r="M12" s="87">
        <v>10</v>
      </c>
      <c r="N12" s="87">
        <v>20</v>
      </c>
      <c r="O12" s="87"/>
      <c r="P12" s="88">
        <v>60</v>
      </c>
      <c r="Q12" s="110">
        <v>3</v>
      </c>
      <c r="R12" s="91"/>
      <c r="S12" s="91"/>
      <c r="T12" s="91"/>
      <c r="U12" s="91"/>
      <c r="V12" s="91"/>
      <c r="W12" s="91"/>
      <c r="X12" s="111"/>
      <c r="Y12" s="152"/>
      <c r="Z12" s="152"/>
    </row>
    <row r="13" spans="1:26" s="153" customFormat="1" ht="24.95" customHeight="1">
      <c r="A13" s="94" t="s">
        <v>117</v>
      </c>
      <c r="B13" s="78" t="s">
        <v>167</v>
      </c>
      <c r="C13" s="219"/>
      <c r="D13" s="219"/>
      <c r="E13" s="220"/>
      <c r="F13" s="305">
        <v>3</v>
      </c>
      <c r="G13" s="306"/>
      <c r="H13" s="307"/>
      <c r="I13" s="81"/>
      <c r="J13" s="85">
        <f>K13*30</f>
        <v>90</v>
      </c>
      <c r="K13" s="86">
        <v>3</v>
      </c>
      <c r="L13" s="86">
        <v>30</v>
      </c>
      <c r="M13" s="87">
        <v>10</v>
      </c>
      <c r="N13" s="87">
        <v>20</v>
      </c>
      <c r="O13" s="87"/>
      <c r="P13" s="88">
        <v>60</v>
      </c>
      <c r="Q13" s="110"/>
      <c r="R13" s="91"/>
      <c r="S13" s="91">
        <v>3</v>
      </c>
      <c r="T13" s="91"/>
      <c r="U13" s="91"/>
      <c r="V13" s="91"/>
      <c r="W13" s="91"/>
      <c r="X13" s="111"/>
      <c r="Y13" s="152"/>
      <c r="Z13" s="152"/>
    </row>
    <row r="14" spans="1:26" s="156" customFormat="1" ht="24.95" customHeight="1">
      <c r="A14" s="94" t="s">
        <v>118</v>
      </c>
      <c r="B14" s="13" t="s">
        <v>130</v>
      </c>
      <c r="C14" s="14"/>
      <c r="D14" s="14"/>
      <c r="E14" s="15"/>
      <c r="F14" s="12">
        <v>1</v>
      </c>
      <c r="G14" s="297">
        <v>1</v>
      </c>
      <c r="H14" s="298"/>
      <c r="I14" s="81"/>
      <c r="J14" s="85">
        <f>K14*30</f>
        <v>120</v>
      </c>
      <c r="K14" s="86">
        <v>4</v>
      </c>
      <c r="L14" s="86">
        <v>60</v>
      </c>
      <c r="M14" s="89"/>
      <c r="N14" s="156">
        <v>60</v>
      </c>
      <c r="O14" s="89"/>
      <c r="P14" s="88">
        <f>J14-L14</f>
        <v>60</v>
      </c>
      <c r="Q14" s="112">
        <v>4</v>
      </c>
      <c r="R14" s="113"/>
      <c r="S14" s="113"/>
      <c r="T14" s="113"/>
      <c r="U14" s="113"/>
      <c r="V14" s="113"/>
      <c r="W14" s="91"/>
      <c r="X14" s="111"/>
    </row>
    <row r="15" spans="1:26" s="156" customFormat="1" ht="24.95" customHeight="1">
      <c r="A15" s="94" t="s">
        <v>119</v>
      </c>
      <c r="B15" s="11" t="s">
        <v>173</v>
      </c>
      <c r="C15" s="14"/>
      <c r="D15" s="14"/>
      <c r="E15" s="15"/>
      <c r="F15" s="12"/>
      <c r="G15" s="297">
        <v>2</v>
      </c>
      <c r="H15" s="298"/>
      <c r="I15" s="81"/>
      <c r="J15" s="85">
        <f>K15*30</f>
        <v>180</v>
      </c>
      <c r="K15" s="86">
        <v>6</v>
      </c>
      <c r="L15" s="86">
        <v>60</v>
      </c>
      <c r="M15" s="89"/>
      <c r="N15" s="89">
        <v>60</v>
      </c>
      <c r="O15" s="89"/>
      <c r="P15" s="88">
        <f>J15-L15</f>
        <v>120</v>
      </c>
      <c r="Q15" s="112"/>
      <c r="R15" s="113">
        <v>6</v>
      </c>
      <c r="S15" s="113"/>
      <c r="T15" s="113"/>
      <c r="U15" s="113"/>
      <c r="V15" s="113"/>
      <c r="W15" s="91"/>
      <c r="X15" s="111"/>
    </row>
    <row r="16" spans="1:26" s="152" customFormat="1" ht="24.95" customHeight="1">
      <c r="A16" s="94" t="s">
        <v>120</v>
      </c>
      <c r="B16" s="82" t="s">
        <v>129</v>
      </c>
      <c r="C16" s="79"/>
      <c r="D16" s="79"/>
      <c r="E16" s="80"/>
      <c r="F16" s="305">
        <v>1</v>
      </c>
      <c r="G16" s="306"/>
      <c r="H16" s="307"/>
      <c r="I16" s="81"/>
      <c r="J16" s="85">
        <f>K16*30</f>
        <v>90</v>
      </c>
      <c r="K16" s="86">
        <f>SUM(Q16:X16)</f>
        <v>3</v>
      </c>
      <c r="L16" s="86">
        <v>26</v>
      </c>
      <c r="M16" s="87">
        <v>10</v>
      </c>
      <c r="N16" s="87">
        <v>16</v>
      </c>
      <c r="O16" s="87"/>
      <c r="P16" s="88">
        <v>60</v>
      </c>
      <c r="Q16" s="110">
        <v>3</v>
      </c>
      <c r="R16" s="91"/>
      <c r="S16" s="91"/>
      <c r="T16" s="91"/>
      <c r="U16" s="91"/>
      <c r="V16" s="91"/>
      <c r="W16" s="91"/>
      <c r="X16" s="111"/>
    </row>
    <row r="17" spans="1:26" s="155" customFormat="1" ht="35.1" customHeight="1" thickBot="1">
      <c r="A17" s="314" t="s">
        <v>139</v>
      </c>
      <c r="B17" s="315"/>
      <c r="C17" s="308"/>
      <c r="D17" s="308"/>
      <c r="E17" s="309"/>
      <c r="F17" s="310">
        <v>5</v>
      </c>
      <c r="G17" s="308"/>
      <c r="H17" s="309"/>
      <c r="I17" s="1"/>
      <c r="J17" s="2">
        <f t="shared" ref="J17:X17" si="0">SUM(J12:J16)</f>
        <v>570</v>
      </c>
      <c r="K17" s="3">
        <f t="shared" si="0"/>
        <v>19</v>
      </c>
      <c r="L17" s="3">
        <f t="shared" si="0"/>
        <v>206</v>
      </c>
      <c r="M17" s="3">
        <f t="shared" si="0"/>
        <v>30</v>
      </c>
      <c r="N17" s="3">
        <f t="shared" si="0"/>
        <v>176</v>
      </c>
      <c r="O17" s="3">
        <f t="shared" si="0"/>
        <v>0</v>
      </c>
      <c r="P17" s="4">
        <f t="shared" si="0"/>
        <v>360</v>
      </c>
      <c r="Q17" s="2">
        <f t="shared" si="0"/>
        <v>10</v>
      </c>
      <c r="R17" s="3">
        <f t="shared" si="0"/>
        <v>6</v>
      </c>
      <c r="S17" s="3">
        <f t="shared" si="0"/>
        <v>3</v>
      </c>
      <c r="T17" s="3">
        <f t="shared" si="0"/>
        <v>0</v>
      </c>
      <c r="U17" s="3">
        <f t="shared" si="0"/>
        <v>0</v>
      </c>
      <c r="V17" s="3">
        <f t="shared" si="0"/>
        <v>0</v>
      </c>
      <c r="W17" s="3">
        <f t="shared" si="0"/>
        <v>0</v>
      </c>
      <c r="X17" s="6">
        <f t="shared" si="0"/>
        <v>0</v>
      </c>
      <c r="Y17" s="154"/>
      <c r="Z17" s="154"/>
    </row>
    <row r="18" spans="1:26" s="156" customFormat="1" ht="20.100000000000001" customHeight="1" thickBot="1">
      <c r="A18" s="311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3"/>
    </row>
    <row r="19" spans="1:26" s="156" customFormat="1" ht="35.1" customHeight="1">
      <c r="A19" s="316" t="s">
        <v>136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8"/>
    </row>
    <row r="20" spans="1:26" s="156" customFormat="1" ht="24.95" customHeight="1">
      <c r="A20" s="94" t="s">
        <v>121</v>
      </c>
      <c r="B20" s="11" t="s">
        <v>159</v>
      </c>
      <c r="C20" s="14"/>
      <c r="D20" s="14"/>
      <c r="E20" s="15"/>
      <c r="F20" s="12"/>
      <c r="G20" s="297">
        <v>2</v>
      </c>
      <c r="H20" s="298"/>
      <c r="I20" s="81"/>
      <c r="J20" s="85">
        <v>90</v>
      </c>
      <c r="K20" s="86">
        <v>3</v>
      </c>
      <c r="L20" s="86">
        <f>K20*10</f>
        <v>30</v>
      </c>
      <c r="M20" s="89">
        <v>10</v>
      </c>
      <c r="N20" s="89">
        <v>20</v>
      </c>
      <c r="O20" s="89"/>
      <c r="P20" s="88">
        <f>J20-L20</f>
        <v>60</v>
      </c>
      <c r="Q20" s="112"/>
      <c r="R20" s="113">
        <v>3</v>
      </c>
      <c r="S20" s="113"/>
      <c r="T20" s="113"/>
      <c r="U20" s="113"/>
      <c r="V20" s="113"/>
      <c r="W20" s="91"/>
      <c r="X20" s="111"/>
    </row>
    <row r="21" spans="1:26" s="156" customFormat="1" ht="24.95" customHeight="1">
      <c r="A21" s="94" t="s">
        <v>122</v>
      </c>
      <c r="B21" s="11" t="s">
        <v>168</v>
      </c>
      <c r="C21" s="217"/>
      <c r="D21" s="217"/>
      <c r="E21" s="218"/>
      <c r="F21" s="12"/>
      <c r="G21" s="297">
        <v>4</v>
      </c>
      <c r="H21" s="298"/>
      <c r="I21" s="81"/>
      <c r="J21" s="85">
        <v>120</v>
      </c>
      <c r="K21" s="86">
        <v>4</v>
      </c>
      <c r="L21" s="86">
        <v>30</v>
      </c>
      <c r="M21" s="89">
        <v>10</v>
      </c>
      <c r="N21" s="89">
        <v>20</v>
      </c>
      <c r="O21" s="89"/>
      <c r="P21" s="88">
        <v>90</v>
      </c>
      <c r="Q21" s="112"/>
      <c r="R21" s="113"/>
      <c r="S21" s="113"/>
      <c r="T21" s="113">
        <v>4</v>
      </c>
      <c r="U21" s="113"/>
      <c r="V21" s="113"/>
      <c r="W21" s="91"/>
      <c r="X21" s="111"/>
    </row>
    <row r="22" spans="1:26" s="156" customFormat="1" ht="24.95" customHeight="1">
      <c r="A22" s="94" t="s">
        <v>123</v>
      </c>
      <c r="B22" s="11" t="s">
        <v>158</v>
      </c>
      <c r="C22" s="14"/>
      <c r="D22" s="14"/>
      <c r="E22" s="15"/>
      <c r="F22" s="12"/>
      <c r="G22" s="297">
        <v>4</v>
      </c>
      <c r="H22" s="298"/>
      <c r="I22" s="81"/>
      <c r="J22" s="85">
        <f>K22*30</f>
        <v>90</v>
      </c>
      <c r="K22" s="86">
        <v>3</v>
      </c>
      <c r="L22" s="86">
        <v>30</v>
      </c>
      <c r="M22" s="89">
        <v>10</v>
      </c>
      <c r="N22" s="89">
        <v>20</v>
      </c>
      <c r="O22" s="89"/>
      <c r="P22" s="88">
        <f>J22-L22</f>
        <v>60</v>
      </c>
      <c r="Q22" s="112"/>
      <c r="R22" s="113"/>
      <c r="S22" s="113"/>
      <c r="T22" s="113">
        <v>3</v>
      </c>
      <c r="U22" s="113"/>
      <c r="V22" s="113"/>
      <c r="W22" s="91"/>
      <c r="X22" s="111"/>
    </row>
    <row r="23" spans="1:26" s="156" customFormat="1" ht="41.25" customHeight="1">
      <c r="A23" s="94" t="s">
        <v>124</v>
      </c>
      <c r="B23" s="11" t="s">
        <v>164</v>
      </c>
      <c r="C23" s="14"/>
      <c r="D23" s="14"/>
      <c r="E23" s="15"/>
      <c r="F23" s="12"/>
      <c r="G23" s="297">
        <v>6</v>
      </c>
      <c r="H23" s="298"/>
      <c r="I23" s="81"/>
      <c r="J23" s="85">
        <f>K23*30</f>
        <v>90</v>
      </c>
      <c r="K23" s="86">
        <v>3</v>
      </c>
      <c r="L23" s="86">
        <v>30</v>
      </c>
      <c r="M23" s="89">
        <v>10</v>
      </c>
      <c r="N23" s="89">
        <v>20</v>
      </c>
      <c r="O23" s="89"/>
      <c r="P23" s="88">
        <v>60</v>
      </c>
      <c r="Q23" s="112"/>
      <c r="R23" s="113"/>
      <c r="S23" s="113"/>
      <c r="T23" s="113"/>
      <c r="U23" s="113"/>
      <c r="V23" s="113">
        <v>3</v>
      </c>
      <c r="W23" s="91"/>
      <c r="X23" s="111"/>
    </row>
    <row r="24" spans="1:26" s="156" customFormat="1" ht="45" customHeight="1">
      <c r="A24" s="94" t="s">
        <v>125</v>
      </c>
      <c r="B24" s="11" t="s">
        <v>171</v>
      </c>
      <c r="C24" s="14"/>
      <c r="D24" s="14"/>
      <c r="E24" s="15"/>
      <c r="F24" s="12"/>
      <c r="G24" s="297">
        <v>4</v>
      </c>
      <c r="H24" s="298"/>
      <c r="I24" s="81"/>
      <c r="J24" s="85">
        <f>K24*30</f>
        <v>120</v>
      </c>
      <c r="K24" s="86">
        <v>4</v>
      </c>
      <c r="L24" s="86">
        <v>30</v>
      </c>
      <c r="M24" s="89">
        <v>10</v>
      </c>
      <c r="N24" s="89">
        <v>20</v>
      </c>
      <c r="O24" s="89"/>
      <c r="P24" s="88">
        <v>90</v>
      </c>
      <c r="Q24" s="112"/>
      <c r="R24" s="113"/>
      <c r="S24" s="113"/>
      <c r="T24" s="113">
        <v>4</v>
      </c>
      <c r="U24" s="113"/>
      <c r="V24" s="113"/>
      <c r="W24" s="91"/>
      <c r="X24" s="111"/>
    </row>
    <row r="25" spans="1:26" ht="33.75" customHeight="1">
      <c r="A25" s="94" t="s">
        <v>172</v>
      </c>
      <c r="B25" s="11" t="s">
        <v>179</v>
      </c>
      <c r="C25" s="245"/>
      <c r="D25" s="245"/>
      <c r="E25" s="246"/>
      <c r="F25" s="12"/>
      <c r="G25" s="297">
        <v>2</v>
      </c>
      <c r="H25" s="298"/>
      <c r="I25" s="81"/>
      <c r="J25" s="85">
        <v>90</v>
      </c>
      <c r="K25" s="85">
        <v>3</v>
      </c>
      <c r="L25" s="86">
        <v>30</v>
      </c>
      <c r="M25" s="89">
        <v>10</v>
      </c>
      <c r="N25" s="89">
        <v>20</v>
      </c>
      <c r="O25" s="89"/>
      <c r="P25" s="88">
        <v>60</v>
      </c>
      <c r="Q25" s="112"/>
      <c r="R25" s="113">
        <v>3</v>
      </c>
      <c r="S25" s="113"/>
      <c r="T25" s="113"/>
      <c r="U25" s="113"/>
      <c r="V25" s="113"/>
      <c r="W25" s="91"/>
      <c r="X25" s="111"/>
    </row>
    <row r="26" spans="1:26" s="155" customFormat="1" ht="35.1" customHeight="1" thickBot="1">
      <c r="A26" s="150"/>
      <c r="B26" s="319" t="s">
        <v>140</v>
      </c>
      <c r="C26" s="320"/>
      <c r="D26" s="253"/>
      <c r="E26" s="254"/>
      <c r="F26" s="310">
        <v>5</v>
      </c>
      <c r="G26" s="308"/>
      <c r="H26" s="309"/>
      <c r="I26" s="1"/>
      <c r="J26" s="2">
        <f>SUM(J20:J25)</f>
        <v>600</v>
      </c>
      <c r="K26" s="3">
        <f>SUM(K20:K25)</f>
        <v>20</v>
      </c>
      <c r="L26" s="3">
        <f t="shared" ref="L26:X26" si="1">SUM(L14:L24)</f>
        <v>502</v>
      </c>
      <c r="M26" s="3">
        <f>SUM(M14:M24)</f>
        <v>90</v>
      </c>
      <c r="N26" s="3">
        <f t="shared" si="1"/>
        <v>412</v>
      </c>
      <c r="O26" s="3">
        <f t="shared" si="1"/>
        <v>0</v>
      </c>
      <c r="P26" s="4">
        <f t="shared" si="1"/>
        <v>960</v>
      </c>
      <c r="Q26" s="2">
        <f>SUM(Q20:Q25)</f>
        <v>0</v>
      </c>
      <c r="R26" s="3">
        <f>SUM(R20:R25)</f>
        <v>6</v>
      </c>
      <c r="S26" s="3">
        <f>SUM(S20:S25)</f>
        <v>0</v>
      </c>
      <c r="T26" s="3">
        <f>SUM(T20:T25)</f>
        <v>11</v>
      </c>
      <c r="U26" s="3">
        <f>SUM(U20:U25)</f>
        <v>0</v>
      </c>
      <c r="V26" s="3">
        <f t="shared" si="1"/>
        <v>3</v>
      </c>
      <c r="W26" s="3">
        <f t="shared" si="1"/>
        <v>0</v>
      </c>
      <c r="X26" s="6">
        <f t="shared" si="1"/>
        <v>0</v>
      </c>
      <c r="Y26" s="154"/>
      <c r="Z26" s="154"/>
    </row>
    <row r="27" spans="1:26" s="156" customFormat="1" ht="20.100000000000001" customHeight="1" thickBot="1"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50"/>
    </row>
    <row r="28" spans="1:26" s="156" customFormat="1" ht="35.1" customHeight="1" thickBot="1">
      <c r="A28" s="248"/>
      <c r="B28" s="321" t="s">
        <v>137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2"/>
    </row>
    <row r="29" spans="1:26" s="164" customFormat="1" ht="24.95" customHeight="1">
      <c r="A29" s="97" t="s">
        <v>174</v>
      </c>
      <c r="B29" s="209" t="s">
        <v>157</v>
      </c>
      <c r="C29" s="187"/>
      <c r="D29" s="299"/>
      <c r="E29" s="300"/>
      <c r="F29" s="160">
        <v>5.6</v>
      </c>
      <c r="G29" s="210">
        <v>6.6600000000000001E-3</v>
      </c>
      <c r="H29" s="159">
        <v>5.6</v>
      </c>
      <c r="I29" s="188">
        <v>6</v>
      </c>
      <c r="J29" s="92">
        <f>K29*30</f>
        <v>180</v>
      </c>
      <c r="K29" s="86">
        <v>6</v>
      </c>
      <c r="L29" s="86">
        <v>0</v>
      </c>
      <c r="M29" s="161"/>
      <c r="N29" s="161"/>
      <c r="O29" s="161"/>
      <c r="P29" s="93">
        <f>J29-L29</f>
        <v>180</v>
      </c>
      <c r="Q29" s="162"/>
      <c r="R29" s="163"/>
      <c r="S29" s="163"/>
      <c r="T29" s="163"/>
      <c r="U29" s="163">
        <v>3</v>
      </c>
      <c r="V29" s="163">
        <v>3</v>
      </c>
      <c r="W29" s="191"/>
      <c r="X29" s="192"/>
    </row>
    <row r="30" spans="1:26" s="158" customFormat="1" ht="35.1" customHeight="1" thickBot="1">
      <c r="A30" s="403" t="s">
        <v>141</v>
      </c>
      <c r="B30" s="403"/>
      <c r="C30" s="403"/>
      <c r="D30" s="251"/>
      <c r="E30" s="252"/>
      <c r="F30" s="397"/>
      <c r="G30" s="395"/>
      <c r="H30" s="396"/>
      <c r="I30" s="5">
        <v>1</v>
      </c>
      <c r="J30" s="2">
        <f t="shared" ref="J30:X30" si="2">SUM(J29:J29)</f>
        <v>180</v>
      </c>
      <c r="K30" s="3">
        <f t="shared" si="2"/>
        <v>6</v>
      </c>
      <c r="L30" s="3">
        <f t="shared" si="2"/>
        <v>0</v>
      </c>
      <c r="M30" s="3">
        <f t="shared" si="2"/>
        <v>0</v>
      </c>
      <c r="N30" s="3">
        <f t="shared" si="2"/>
        <v>0</v>
      </c>
      <c r="O30" s="3">
        <f t="shared" si="2"/>
        <v>0</v>
      </c>
      <c r="P30" s="6">
        <f t="shared" si="2"/>
        <v>180</v>
      </c>
      <c r="Q30" s="2">
        <f t="shared" si="2"/>
        <v>0</v>
      </c>
      <c r="R30" s="3">
        <f t="shared" si="2"/>
        <v>0</v>
      </c>
      <c r="S30" s="3">
        <f t="shared" si="2"/>
        <v>0</v>
      </c>
      <c r="T30" s="3">
        <f t="shared" si="2"/>
        <v>0</v>
      </c>
      <c r="U30" s="3">
        <f t="shared" si="2"/>
        <v>3</v>
      </c>
      <c r="V30" s="3">
        <f t="shared" si="2"/>
        <v>3</v>
      </c>
      <c r="W30" s="3">
        <f t="shared" si="2"/>
        <v>0</v>
      </c>
      <c r="X30" s="6">
        <f t="shared" si="2"/>
        <v>0</v>
      </c>
    </row>
    <row r="31" spans="1:26" s="156" customFormat="1" ht="19.5" customHeight="1" thickBot="1"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4"/>
    </row>
    <row r="32" spans="1:26" s="165" customFormat="1" ht="35.1" customHeight="1" thickBot="1">
      <c r="A32" s="242"/>
      <c r="B32" s="387" t="s">
        <v>138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8"/>
    </row>
    <row r="33" spans="1:26" s="153" customFormat="1" ht="24.95" customHeight="1">
      <c r="A33" s="94" t="s">
        <v>149</v>
      </c>
      <c r="B33" s="82" t="s">
        <v>142</v>
      </c>
      <c r="C33" s="83"/>
      <c r="D33" s="83"/>
      <c r="E33" s="84"/>
      <c r="F33" s="81"/>
      <c r="G33" s="83"/>
      <c r="H33" s="84"/>
      <c r="I33" s="81"/>
      <c r="J33" s="85">
        <f t="shared" ref="J33:J38" si="3">K33*30</f>
        <v>0</v>
      </c>
      <c r="K33" s="86">
        <f t="shared" ref="K33:K38" si="4">SUM(Q33:X33)</f>
        <v>0</v>
      </c>
      <c r="L33" s="86">
        <f t="shared" ref="L33:L38" si="5">K33*10</f>
        <v>0</v>
      </c>
      <c r="M33" s="87"/>
      <c r="N33" s="87"/>
      <c r="O33" s="87"/>
      <c r="P33" s="88">
        <f t="shared" ref="P33:P38" si="6">J33-L33</f>
        <v>0</v>
      </c>
      <c r="Q33" s="110"/>
      <c r="R33" s="91" t="s">
        <v>148</v>
      </c>
      <c r="S33" s="91"/>
      <c r="T33" s="91" t="s">
        <v>148</v>
      </c>
      <c r="U33" s="91"/>
      <c r="V33" s="91" t="s">
        <v>148</v>
      </c>
      <c r="W33" s="91"/>
      <c r="X33" s="111"/>
    </row>
    <row r="34" spans="1:26" s="153" customFormat="1" ht="24.95" customHeight="1">
      <c r="A34" s="94" t="s">
        <v>150</v>
      </c>
      <c r="B34" s="78" t="s">
        <v>143</v>
      </c>
      <c r="C34" s="83"/>
      <c r="D34" s="83"/>
      <c r="E34" s="84"/>
      <c r="F34" s="81"/>
      <c r="G34" s="83"/>
      <c r="H34" s="84"/>
      <c r="I34" s="81"/>
      <c r="J34" s="85">
        <f t="shared" si="3"/>
        <v>0</v>
      </c>
      <c r="K34" s="86">
        <f t="shared" si="4"/>
        <v>0</v>
      </c>
      <c r="L34" s="86">
        <f t="shared" si="5"/>
        <v>0</v>
      </c>
      <c r="M34" s="87"/>
      <c r="N34" s="87"/>
      <c r="O34" s="87"/>
      <c r="P34" s="88">
        <f t="shared" si="6"/>
        <v>0</v>
      </c>
      <c r="Q34" s="110"/>
      <c r="R34" s="91" t="s">
        <v>148</v>
      </c>
      <c r="S34" s="91" t="s">
        <v>148</v>
      </c>
      <c r="T34" s="91" t="s">
        <v>148</v>
      </c>
      <c r="U34" s="91" t="s">
        <v>148</v>
      </c>
      <c r="V34" s="91" t="s">
        <v>148</v>
      </c>
      <c r="W34" s="91" t="s">
        <v>148</v>
      </c>
      <c r="X34" s="111"/>
    </row>
    <row r="35" spans="1:26" s="153" customFormat="1" ht="24.95" customHeight="1">
      <c r="A35" s="94" t="s">
        <v>151</v>
      </c>
      <c r="B35" s="82" t="s">
        <v>144</v>
      </c>
      <c r="C35" s="83"/>
      <c r="D35" s="83"/>
      <c r="E35" s="84"/>
      <c r="F35" s="81"/>
      <c r="G35" s="83"/>
      <c r="H35" s="84"/>
      <c r="I35" s="81"/>
      <c r="J35" s="85">
        <f t="shared" si="3"/>
        <v>0</v>
      </c>
      <c r="K35" s="86">
        <f t="shared" si="4"/>
        <v>0</v>
      </c>
      <c r="L35" s="86">
        <f t="shared" si="5"/>
        <v>0</v>
      </c>
      <c r="M35" s="87"/>
      <c r="N35" s="87"/>
      <c r="O35" s="87"/>
      <c r="P35" s="88">
        <f t="shared" si="6"/>
        <v>0</v>
      </c>
      <c r="Q35" s="110"/>
      <c r="R35" s="91" t="s">
        <v>148</v>
      </c>
      <c r="S35" s="91"/>
      <c r="T35" s="91" t="s">
        <v>148</v>
      </c>
      <c r="U35" s="91"/>
      <c r="V35" s="91" t="s">
        <v>148</v>
      </c>
      <c r="W35" s="91"/>
      <c r="X35" s="111"/>
    </row>
    <row r="36" spans="1:26" s="153" customFormat="1" ht="24.95" customHeight="1">
      <c r="A36" s="94" t="s">
        <v>152</v>
      </c>
      <c r="B36" s="82" t="s">
        <v>145</v>
      </c>
      <c r="C36" s="83"/>
      <c r="D36" s="83"/>
      <c r="E36" s="84"/>
      <c r="F36" s="81"/>
      <c r="G36" s="83"/>
      <c r="H36" s="84"/>
      <c r="I36" s="81"/>
      <c r="J36" s="85">
        <f t="shared" si="3"/>
        <v>0</v>
      </c>
      <c r="K36" s="86">
        <f t="shared" si="4"/>
        <v>0</v>
      </c>
      <c r="L36" s="86">
        <f t="shared" si="5"/>
        <v>0</v>
      </c>
      <c r="M36" s="87"/>
      <c r="N36" s="87"/>
      <c r="O36" s="87"/>
      <c r="P36" s="88">
        <f t="shared" si="6"/>
        <v>0</v>
      </c>
      <c r="Q36" s="110" t="s">
        <v>148</v>
      </c>
      <c r="R36" s="91" t="s">
        <v>148</v>
      </c>
      <c r="S36" s="91" t="s">
        <v>148</v>
      </c>
      <c r="T36" s="91" t="s">
        <v>148</v>
      </c>
      <c r="U36" s="91" t="s">
        <v>148</v>
      </c>
      <c r="V36" s="91" t="s">
        <v>148</v>
      </c>
      <c r="W36" s="91" t="s">
        <v>148</v>
      </c>
      <c r="X36" s="111"/>
    </row>
    <row r="37" spans="1:26" s="153" customFormat="1" ht="24.95" customHeight="1">
      <c r="A37" s="94" t="s">
        <v>153</v>
      </c>
      <c r="B37" s="82" t="s">
        <v>146</v>
      </c>
      <c r="C37" s="83"/>
      <c r="D37" s="83"/>
      <c r="E37" s="84"/>
      <c r="F37" s="81"/>
      <c r="G37" s="83"/>
      <c r="H37" s="84"/>
      <c r="I37" s="81"/>
      <c r="J37" s="85">
        <f t="shared" si="3"/>
        <v>0</v>
      </c>
      <c r="K37" s="86">
        <f t="shared" si="4"/>
        <v>0</v>
      </c>
      <c r="L37" s="86">
        <f t="shared" si="5"/>
        <v>0</v>
      </c>
      <c r="M37" s="87"/>
      <c r="N37" s="87"/>
      <c r="O37" s="87"/>
      <c r="P37" s="88">
        <f t="shared" si="6"/>
        <v>0</v>
      </c>
      <c r="Q37" s="110"/>
      <c r="R37" s="91"/>
      <c r="S37" s="91"/>
      <c r="T37" s="91"/>
      <c r="U37" s="91"/>
      <c r="V37" s="91"/>
      <c r="W37" s="91" t="s">
        <v>148</v>
      </c>
      <c r="X37" s="111"/>
    </row>
    <row r="38" spans="1:26" s="153" customFormat="1" ht="24.95" customHeight="1">
      <c r="A38" s="94" t="s">
        <v>154</v>
      </c>
      <c r="B38" s="82" t="s">
        <v>147</v>
      </c>
      <c r="C38" s="83"/>
      <c r="D38" s="83"/>
      <c r="E38" s="84"/>
      <c r="F38" s="81"/>
      <c r="G38" s="83"/>
      <c r="H38" s="84"/>
      <c r="I38" s="81"/>
      <c r="J38" s="85">
        <f t="shared" si="3"/>
        <v>0</v>
      </c>
      <c r="K38" s="86">
        <f t="shared" si="4"/>
        <v>0</v>
      </c>
      <c r="L38" s="86">
        <f t="shared" si="5"/>
        <v>0</v>
      </c>
      <c r="M38" s="87"/>
      <c r="N38" s="87"/>
      <c r="O38" s="87"/>
      <c r="P38" s="88">
        <f t="shared" si="6"/>
        <v>0</v>
      </c>
      <c r="Q38" s="110"/>
      <c r="R38" s="91"/>
      <c r="S38" s="91"/>
      <c r="T38" s="91"/>
      <c r="U38" s="91"/>
      <c r="V38" s="91"/>
      <c r="W38" s="91"/>
      <c r="X38" s="111"/>
    </row>
    <row r="39" spans="1:26" s="158" customFormat="1" ht="35.1" customHeight="1" thickBot="1">
      <c r="A39" s="404" t="s">
        <v>102</v>
      </c>
      <c r="B39" s="405"/>
      <c r="C39" s="394"/>
      <c r="D39" s="395"/>
      <c r="E39" s="396"/>
      <c r="F39" s="397"/>
      <c r="G39" s="395"/>
      <c r="H39" s="396"/>
      <c r="I39" s="5"/>
      <c r="J39" s="2">
        <f t="shared" ref="J39:X39" si="7">SUM(J33:J38)</f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4">
        <f t="shared" si="7"/>
        <v>0</v>
      </c>
      <c r="Q39" s="2">
        <f t="shared" si="7"/>
        <v>0</v>
      </c>
      <c r="R39" s="3">
        <f t="shared" si="7"/>
        <v>0</v>
      </c>
      <c r="S39" s="3">
        <f t="shared" si="7"/>
        <v>0</v>
      </c>
      <c r="T39" s="3">
        <f t="shared" si="7"/>
        <v>0</v>
      </c>
      <c r="U39" s="3">
        <f t="shared" si="7"/>
        <v>0</v>
      </c>
      <c r="V39" s="3">
        <f t="shared" si="7"/>
        <v>0</v>
      </c>
      <c r="W39" s="3">
        <f t="shared" si="7"/>
        <v>0</v>
      </c>
      <c r="X39" s="6">
        <f t="shared" si="7"/>
        <v>0</v>
      </c>
    </row>
    <row r="40" spans="1:26" s="156" customFormat="1" ht="19.5" customHeight="1" thickBot="1"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4"/>
    </row>
    <row r="41" spans="1:26" s="158" customFormat="1" ht="35.1" customHeight="1" thickBot="1">
      <c r="A41" s="406" t="s">
        <v>103</v>
      </c>
      <c r="B41" s="407"/>
      <c r="C41" s="398"/>
      <c r="D41" s="398"/>
      <c r="E41" s="398"/>
      <c r="F41" s="398"/>
      <c r="G41" s="398"/>
      <c r="H41" s="398"/>
      <c r="I41" s="73"/>
      <c r="J41" s="74">
        <f t="shared" ref="J41:X41" si="8">SUM(J17,J26,J30,J39)</f>
        <v>1350</v>
      </c>
      <c r="K41" s="74">
        <f t="shared" si="8"/>
        <v>45</v>
      </c>
      <c r="L41" s="74">
        <f t="shared" si="8"/>
        <v>708</v>
      </c>
      <c r="M41" s="74">
        <f t="shared" si="8"/>
        <v>120</v>
      </c>
      <c r="N41" s="74">
        <f t="shared" si="8"/>
        <v>588</v>
      </c>
      <c r="O41" s="74">
        <f t="shared" si="8"/>
        <v>0</v>
      </c>
      <c r="P41" s="74">
        <f t="shared" si="8"/>
        <v>1500</v>
      </c>
      <c r="Q41" s="75">
        <f t="shared" si="8"/>
        <v>10</v>
      </c>
      <c r="R41" s="75">
        <f t="shared" si="8"/>
        <v>12</v>
      </c>
      <c r="S41" s="75">
        <f t="shared" si="8"/>
        <v>3</v>
      </c>
      <c r="T41" s="75">
        <f t="shared" si="8"/>
        <v>11</v>
      </c>
      <c r="U41" s="75">
        <f t="shared" si="8"/>
        <v>3</v>
      </c>
      <c r="V41" s="75">
        <f t="shared" si="8"/>
        <v>6</v>
      </c>
      <c r="W41" s="75">
        <f t="shared" si="8"/>
        <v>0</v>
      </c>
      <c r="X41" s="75">
        <f t="shared" si="8"/>
        <v>0</v>
      </c>
      <c r="Y41" s="157"/>
      <c r="Z41" s="157"/>
    </row>
    <row r="42" spans="1:26" s="156" customFormat="1" ht="20.100000000000001" customHeight="1" thickBot="1"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50"/>
    </row>
    <row r="43" spans="1:26" s="165" customFormat="1" ht="35.1" customHeight="1" thickBot="1">
      <c r="A43" s="248"/>
      <c r="B43" s="400" t="s">
        <v>104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</row>
    <row r="44" spans="1:26" s="164" customFormat="1" ht="24.95" customHeight="1">
      <c r="A44" s="95" t="s">
        <v>131</v>
      </c>
      <c r="B44" s="82" t="s">
        <v>176</v>
      </c>
      <c r="C44" s="14"/>
      <c r="D44" s="14"/>
      <c r="E44" s="15"/>
      <c r="F44" s="12"/>
      <c r="G44" s="14">
        <v>5.6</v>
      </c>
      <c r="H44" s="15"/>
      <c r="I44" s="81">
        <v>3</v>
      </c>
      <c r="J44" s="85">
        <v>150</v>
      </c>
      <c r="K44" s="86">
        <v>5</v>
      </c>
      <c r="L44" s="86">
        <v>30</v>
      </c>
      <c r="M44" s="90">
        <v>10</v>
      </c>
      <c r="N44" s="90">
        <v>20</v>
      </c>
      <c r="O44" s="90"/>
      <c r="P44" s="88">
        <v>120</v>
      </c>
      <c r="Q44" s="112"/>
      <c r="R44" s="211"/>
      <c r="S44" s="113">
        <v>5</v>
      </c>
      <c r="T44" s="211"/>
      <c r="U44" s="211"/>
      <c r="V44" s="211"/>
      <c r="W44" s="212"/>
      <c r="X44" s="213"/>
    </row>
    <row r="45" spans="1:26" s="240" customFormat="1" ht="35.25" customHeight="1">
      <c r="A45" s="96" t="s">
        <v>132</v>
      </c>
      <c r="B45" s="82" t="s">
        <v>177</v>
      </c>
      <c r="C45" s="227"/>
      <c r="D45" s="227"/>
      <c r="E45" s="228"/>
      <c r="F45" s="229"/>
      <c r="G45" s="227"/>
      <c r="H45" s="228"/>
      <c r="I45" s="230">
        <v>4</v>
      </c>
      <c r="J45" s="231">
        <v>150</v>
      </c>
      <c r="K45" s="232">
        <v>5</v>
      </c>
      <c r="L45" s="232">
        <v>30</v>
      </c>
      <c r="M45" s="233">
        <v>10</v>
      </c>
      <c r="N45" s="233">
        <v>20</v>
      </c>
      <c r="O45" s="234"/>
      <c r="P45" s="235">
        <v>120</v>
      </c>
      <c r="Q45" s="236"/>
      <c r="R45" s="237"/>
      <c r="S45" s="237"/>
      <c r="T45" s="233">
        <v>5</v>
      </c>
      <c r="U45" s="233"/>
      <c r="V45" s="233"/>
      <c r="W45" s="238"/>
      <c r="X45" s="239"/>
    </row>
    <row r="46" spans="1:26" s="164" customFormat="1" ht="24.95" customHeight="1" thickBot="1">
      <c r="A46" s="95" t="s">
        <v>133</v>
      </c>
      <c r="B46" s="82" t="s">
        <v>178</v>
      </c>
      <c r="C46" s="16"/>
      <c r="D46" s="16"/>
      <c r="E46" s="17"/>
      <c r="F46" s="18"/>
      <c r="G46" s="16">
        <v>5</v>
      </c>
      <c r="H46" s="17"/>
      <c r="I46" s="189">
        <v>6</v>
      </c>
      <c r="J46" s="85">
        <v>150</v>
      </c>
      <c r="K46" s="86">
        <v>5</v>
      </c>
      <c r="L46" s="86">
        <v>30</v>
      </c>
      <c r="M46" s="115">
        <v>10</v>
      </c>
      <c r="N46" s="115">
        <v>20</v>
      </c>
      <c r="O46" s="166"/>
      <c r="P46" s="88">
        <f>J46-L46</f>
        <v>120</v>
      </c>
      <c r="Q46" s="114"/>
      <c r="R46" s="214"/>
      <c r="S46" s="214"/>
      <c r="T46" s="115"/>
      <c r="U46" s="115"/>
      <c r="V46" s="115">
        <v>5</v>
      </c>
      <c r="W46" s="215"/>
      <c r="X46" s="216"/>
    </row>
    <row r="47" spans="1:26" s="158" customFormat="1" ht="35.1" customHeight="1" thickBot="1">
      <c r="A47" s="401" t="s">
        <v>105</v>
      </c>
      <c r="B47" s="402"/>
      <c r="C47" s="383"/>
      <c r="D47" s="384"/>
      <c r="E47" s="385"/>
      <c r="F47" s="383"/>
      <c r="G47" s="384"/>
      <c r="H47" s="385"/>
      <c r="I47" s="76">
        <v>3</v>
      </c>
      <c r="J47" s="77">
        <f t="shared" ref="J47:X47" si="9">SUM(J44:J46)</f>
        <v>450</v>
      </c>
      <c r="K47" s="77">
        <v>15</v>
      </c>
      <c r="L47" s="77">
        <f t="shared" si="9"/>
        <v>90</v>
      </c>
      <c r="M47" s="77">
        <f t="shared" si="9"/>
        <v>30</v>
      </c>
      <c r="N47" s="77">
        <f t="shared" si="9"/>
        <v>60</v>
      </c>
      <c r="O47" s="77">
        <f t="shared" si="9"/>
        <v>0</v>
      </c>
      <c r="P47" s="77">
        <f t="shared" si="9"/>
        <v>360</v>
      </c>
      <c r="Q47" s="77">
        <f t="shared" si="9"/>
        <v>0</v>
      </c>
      <c r="R47" s="77">
        <f t="shared" si="9"/>
        <v>0</v>
      </c>
      <c r="S47" s="77">
        <f t="shared" si="9"/>
        <v>5</v>
      </c>
      <c r="T47" s="77">
        <f t="shared" si="9"/>
        <v>5</v>
      </c>
      <c r="U47" s="77">
        <f t="shared" si="9"/>
        <v>0</v>
      </c>
      <c r="V47" s="77">
        <f t="shared" si="9"/>
        <v>5</v>
      </c>
      <c r="W47" s="77">
        <f t="shared" si="9"/>
        <v>0</v>
      </c>
      <c r="X47" s="77">
        <f t="shared" si="9"/>
        <v>0</v>
      </c>
    </row>
    <row r="48" spans="1:26" s="156" customFormat="1" ht="19.5" customHeight="1" thickBot="1"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4"/>
    </row>
    <row r="49" spans="1:24" s="165" customFormat="1" ht="35.1" customHeight="1" thickBot="1">
      <c r="A49" s="242"/>
      <c r="B49" s="255" t="s">
        <v>155</v>
      </c>
      <c r="C49" s="389">
        <f>COUNT(C12:E16,C14:E24,#REF!,C29:E29,#REF!,C44:E46)</f>
        <v>0</v>
      </c>
      <c r="D49" s="389"/>
      <c r="E49" s="389"/>
      <c r="F49" s="389">
        <f>COUNT(F12:H16,F14:H24,#REF!,F29:H29,#REF!,F44:H46)</f>
        <v>21</v>
      </c>
      <c r="G49" s="389"/>
      <c r="H49" s="389"/>
      <c r="I49" s="70">
        <f>COUNT(I12:I16,I14:I24,#REF!,I29:I29,#REF!,I44:I46)</f>
        <v>4</v>
      </c>
      <c r="J49" s="8">
        <f t="shared" ref="J49:X49" si="10">SUM(J41,J47)</f>
        <v>1800</v>
      </c>
      <c r="K49" s="8">
        <f t="shared" si="10"/>
        <v>60</v>
      </c>
      <c r="L49" s="8">
        <f t="shared" si="10"/>
        <v>798</v>
      </c>
      <c r="M49" s="8">
        <f t="shared" si="10"/>
        <v>150</v>
      </c>
      <c r="N49" s="8">
        <f t="shared" si="10"/>
        <v>648</v>
      </c>
      <c r="O49" s="8">
        <f t="shared" si="10"/>
        <v>0</v>
      </c>
      <c r="P49" s="8">
        <f t="shared" si="10"/>
        <v>1860</v>
      </c>
      <c r="Q49" s="8">
        <f t="shared" si="10"/>
        <v>10</v>
      </c>
      <c r="R49" s="8">
        <f t="shared" si="10"/>
        <v>12</v>
      </c>
      <c r="S49" s="8">
        <f t="shared" si="10"/>
        <v>8</v>
      </c>
      <c r="T49" s="8">
        <f t="shared" si="10"/>
        <v>16</v>
      </c>
      <c r="U49" s="8">
        <f t="shared" si="10"/>
        <v>3</v>
      </c>
      <c r="V49" s="8">
        <f t="shared" si="10"/>
        <v>11</v>
      </c>
      <c r="W49" s="8">
        <f t="shared" si="10"/>
        <v>0</v>
      </c>
      <c r="X49" s="8">
        <f t="shared" si="10"/>
        <v>0</v>
      </c>
    </row>
    <row r="50" spans="1:24" ht="20.100000000000001" customHeight="1" thickBot="1">
      <c r="B50" s="167"/>
      <c r="C50" s="168"/>
      <c r="D50" s="168"/>
      <c r="E50" s="168"/>
      <c r="F50" s="168"/>
      <c r="G50" s="168"/>
      <c r="H50" s="168"/>
      <c r="I50" s="168"/>
      <c r="J50" s="169"/>
      <c r="K50" s="170"/>
      <c r="L50" s="171"/>
      <c r="M50" s="171"/>
      <c r="N50" s="171"/>
      <c r="O50" s="171"/>
      <c r="P50" s="171"/>
      <c r="Q50" s="172"/>
      <c r="R50" s="172"/>
      <c r="S50" s="172"/>
      <c r="T50" s="172"/>
      <c r="U50" s="172"/>
      <c r="V50" s="172"/>
      <c r="W50" s="172"/>
      <c r="X50" s="172"/>
    </row>
    <row r="51" spans="1:24" ht="25.15" customHeight="1" thickBot="1">
      <c r="A51" s="167"/>
      <c r="B51" s="247"/>
      <c r="C51" s="382"/>
      <c r="D51" s="382"/>
      <c r="E51" s="382"/>
      <c r="F51" s="382"/>
      <c r="G51" s="382"/>
      <c r="H51" s="382"/>
      <c r="I51" s="173"/>
      <c r="J51" s="174"/>
      <c r="K51" s="175"/>
      <c r="L51" s="391" t="s">
        <v>85</v>
      </c>
      <c r="M51" s="379" t="s">
        <v>88</v>
      </c>
      <c r="N51" s="380"/>
      <c r="O51" s="380"/>
      <c r="P51" s="381"/>
      <c r="Q51" s="9">
        <f>COUNTIF($C$12:$E$16,1)+COUNTIF($C$14:$E$24,1)+COUNTIF(C33:E38,1)+COUNTIF($C$44:$E$46,1)+COUNTIF($C$29:$E$29,1)</f>
        <v>0</v>
      </c>
      <c r="R51" s="9"/>
      <c r="S51" s="9">
        <f>COUNTIF($C$12:$E$16,3)+COUNTIF($C$14:$E$24,3)+COUNTIF(E33:G38,3)+COUNTIF($C$44:$E$46,3)+COUNTIF($C$29:$E$29,3)</f>
        <v>0</v>
      </c>
      <c r="T51" s="9">
        <f>COUNTIF($C$12:$E$16,4)+COUNTIF($C$14:$E$24,4)+COUNTIF(F33:H38,4)+COUNTIF($C$44:$E$46,4)+COUNTIF($C$29:$E$29,4)</f>
        <v>0</v>
      </c>
      <c r="U51" s="9">
        <f>COUNTIF($C$12:$E$16,5)+COUNTIF($C$14:$E$24,5)+COUNTIF(G33:I38,5)+COUNTIF($C$44:$E$46,5)+COUNTIF($C$29:$E$29,5)</f>
        <v>0</v>
      </c>
      <c r="V51" s="9">
        <f>COUNTIF($C$12:$E$16,6)+COUNTIF($C$14:$E$24,6)+COUNTIF(H33:J38,6)+COUNTIF($C$44:$E$46,6)+COUNTIF($C$29:$E$29,6)</f>
        <v>0</v>
      </c>
      <c r="W51" s="9">
        <f>COUNTIF($C$12:$E$16,7)+COUNTIF($C$14:$E$24,7)+COUNTIF(I33:K38,7)+COUNTIF($C$44:$E$46,7)+COUNTIF($C$29:$E$29,7)</f>
        <v>0</v>
      </c>
      <c r="X51" s="190">
        <f>COUNTIF($C$12:$E$16,8)+COUNTIF($C$14:$E$24,8)+COUNTIF(J33:L38,8)+COUNTIF($C$44:$E$46,8)+COUNTIF($C$29:$E$29,8)</f>
        <v>0</v>
      </c>
    </row>
    <row r="52" spans="1:24" ht="25.15" customHeight="1" thickBot="1">
      <c r="A52" s="247"/>
      <c r="B52" s="247"/>
      <c r="C52" s="382"/>
      <c r="D52" s="382"/>
      <c r="E52" s="382"/>
      <c r="F52" s="382"/>
      <c r="G52" s="382"/>
      <c r="H52" s="382"/>
      <c r="I52" s="173"/>
      <c r="J52" s="174"/>
      <c r="K52" s="175"/>
      <c r="L52" s="392"/>
      <c r="M52" s="379" t="s">
        <v>86</v>
      </c>
      <c r="N52" s="380"/>
      <c r="O52" s="380"/>
      <c r="P52" s="381"/>
      <c r="Q52" s="9">
        <v>3</v>
      </c>
      <c r="R52" s="9">
        <v>2</v>
      </c>
      <c r="S52" s="9">
        <v>2</v>
      </c>
      <c r="T52" s="9">
        <v>2</v>
      </c>
      <c r="U52" s="190">
        <v>1</v>
      </c>
      <c r="V52" s="190">
        <v>3</v>
      </c>
      <c r="W52" s="190">
        <f>COUNTIF($F$12:$H$16,7)+COUNTIF($F$14:$H$24,7)+COUNTIF(L33:N38,7)+COUNTIF($F$44:$H$46,7)+COUNTIF($F$29:$H$29,7)</f>
        <v>0</v>
      </c>
      <c r="X52" s="9">
        <f>COUNTIF($F$12:$H$16,8)+COUNTIF($F$14:$H$24,8)+COUNTIF(M33:O38,8)+COUNTIF($F$44:$H$46,8)+COUNTIF($F$29:$H$29,8)</f>
        <v>0</v>
      </c>
    </row>
    <row r="53" spans="1:24" ht="25.15" customHeight="1" thickBot="1">
      <c r="A53" s="247"/>
      <c r="B53" s="247"/>
      <c r="C53" s="382"/>
      <c r="D53" s="382"/>
      <c r="E53" s="382"/>
      <c r="F53" s="382"/>
      <c r="G53" s="382"/>
      <c r="H53" s="382"/>
      <c r="I53" s="173"/>
      <c r="J53" s="174"/>
      <c r="K53" s="175"/>
      <c r="L53" s="392"/>
      <c r="M53" s="379" t="s">
        <v>87</v>
      </c>
      <c r="N53" s="380"/>
      <c r="O53" s="380"/>
      <c r="P53" s="381"/>
      <c r="Q53" s="9">
        <f>COUNTIF($I$29:$I$29,1)</f>
        <v>0</v>
      </c>
      <c r="R53" s="9">
        <f>COUNTIF($I$29:$I$29,2)</f>
        <v>0</v>
      </c>
      <c r="S53" s="9">
        <f>COUNTIF($I$29:$I$29,3)</f>
        <v>0</v>
      </c>
      <c r="T53" s="9">
        <f>COUNTIF($I$29:$I$29,4)</f>
        <v>0</v>
      </c>
      <c r="U53" s="9"/>
      <c r="V53" s="9">
        <v>1</v>
      </c>
      <c r="W53" s="9">
        <f>COUNTIF($I$29:$I$29,7)</f>
        <v>0</v>
      </c>
      <c r="X53" s="10">
        <f>COUNTIF($I$29:$I$29,8)</f>
        <v>0</v>
      </c>
    </row>
    <row r="54" spans="1:24" ht="30" customHeight="1" thickBot="1">
      <c r="A54" s="247"/>
      <c r="B54" s="247"/>
      <c r="C54" s="382"/>
      <c r="D54" s="382"/>
      <c r="E54" s="382"/>
      <c r="F54" s="382"/>
      <c r="G54" s="382"/>
      <c r="H54" s="382"/>
      <c r="I54" s="173"/>
      <c r="J54" s="174"/>
      <c r="K54" s="175"/>
      <c r="L54" s="393"/>
      <c r="M54" s="376" t="s">
        <v>89</v>
      </c>
      <c r="N54" s="377"/>
      <c r="O54" s="377"/>
      <c r="P54" s="378"/>
      <c r="Q54" s="109">
        <f t="shared" ref="Q54:X54" si="11">SUM(Q51:Q53)</f>
        <v>3</v>
      </c>
      <c r="R54" s="109">
        <f t="shared" si="11"/>
        <v>2</v>
      </c>
      <c r="S54" s="109">
        <f t="shared" si="11"/>
        <v>2</v>
      </c>
      <c r="T54" s="109">
        <f t="shared" si="11"/>
        <v>2</v>
      </c>
      <c r="U54" s="109">
        <f t="shared" si="11"/>
        <v>1</v>
      </c>
      <c r="V54" s="109">
        <f t="shared" si="11"/>
        <v>4</v>
      </c>
      <c r="W54" s="109">
        <f t="shared" si="11"/>
        <v>0</v>
      </c>
      <c r="X54" s="109">
        <f t="shared" si="11"/>
        <v>0</v>
      </c>
    </row>
    <row r="55" spans="1:24" ht="15.75">
      <c r="A55" s="247"/>
    </row>
  </sheetData>
  <sheetProtection deleteRows="0"/>
  <customSheetViews>
    <customSheetView guid="{791DB74A-D72A-4A24-8E5B-5C9CCB5308F6}" scale="55" showPageBreaks="1" fitToPage="1" printArea="1" topLeftCell="A4">
      <selection activeCell="J13" sqref="J13"/>
      <pageMargins left="0.39370078740157483" right="0.39370078740157483" top="0.74803149606299213" bottom="0.74803149606299213" header="0.31496062992125984" footer="0.31496062992125984"/>
      <pageSetup paperSize="9" scale="46" fitToHeight="3" orientation="portrait" horizontalDpi="4294967293" verticalDpi="4294967294" r:id="rId1"/>
      <headerFooter alignWithMargins="0"/>
    </customSheetView>
    <customSheetView guid="{84D637A6-AA38-4438-AF5B-7DC54B64D6C3}" scale="55" fitToPage="1">
      <selection activeCell="AD18" sqref="AD18"/>
      <pageMargins left="0.39370078740157483" right="0.39370078740157483" top="0.39370078740157483" bottom="0.39370078740157483" header="0.51181102362204722" footer="0.51181102362204722"/>
      <printOptions horizontalCentered="1"/>
      <pageSetup paperSize="9" scale="46" fitToHeight="5" orientation="portrait" horizontalDpi="4294967293" verticalDpi="4294967294" r:id="rId2"/>
      <headerFooter alignWithMargins="0"/>
    </customSheetView>
  </customSheetViews>
  <mergeCells count="77">
    <mergeCell ref="B43:X43"/>
    <mergeCell ref="A47:B47"/>
    <mergeCell ref="B32:X32"/>
    <mergeCell ref="A30:C30"/>
    <mergeCell ref="G25:H25"/>
    <mergeCell ref="F30:H30"/>
    <mergeCell ref="A39:B39"/>
    <mergeCell ref="A41:B41"/>
    <mergeCell ref="M53:P53"/>
    <mergeCell ref="L51:L54"/>
    <mergeCell ref="A10:X10"/>
    <mergeCell ref="C39:E39"/>
    <mergeCell ref="F39:H39"/>
    <mergeCell ref="G21:H21"/>
    <mergeCell ref="F54:H54"/>
    <mergeCell ref="C49:E49"/>
    <mergeCell ref="C41:E41"/>
    <mergeCell ref="F41:H41"/>
    <mergeCell ref="C51:E51"/>
    <mergeCell ref="C53:E53"/>
    <mergeCell ref="F53:H53"/>
    <mergeCell ref="A11:X11"/>
    <mergeCell ref="G22:H22"/>
    <mergeCell ref="G23:H23"/>
    <mergeCell ref="J3:J7"/>
    <mergeCell ref="P3:P7"/>
    <mergeCell ref="M54:P54"/>
    <mergeCell ref="M52:P52"/>
    <mergeCell ref="C54:E54"/>
    <mergeCell ref="C52:E52"/>
    <mergeCell ref="M51:P51"/>
    <mergeCell ref="C47:E47"/>
    <mergeCell ref="F47:H47"/>
    <mergeCell ref="A9:X9"/>
    <mergeCell ref="F51:H51"/>
    <mergeCell ref="F52:H52"/>
    <mergeCell ref="F49:H49"/>
    <mergeCell ref="F26:H26"/>
    <mergeCell ref="C8:E8"/>
    <mergeCell ref="S3:T3"/>
    <mergeCell ref="M3:O3"/>
    <mergeCell ref="K3:K7"/>
    <mergeCell ref="O4:O7"/>
    <mergeCell ref="L3:L7"/>
    <mergeCell ref="Q5:X5"/>
    <mergeCell ref="F8:H8"/>
    <mergeCell ref="C4:E7"/>
    <mergeCell ref="W3:X3"/>
    <mergeCell ref="A2:A7"/>
    <mergeCell ref="A1:X1"/>
    <mergeCell ref="B2:B7"/>
    <mergeCell ref="I4:I7"/>
    <mergeCell ref="M4:M7"/>
    <mergeCell ref="C2:I3"/>
    <mergeCell ref="N4:N7"/>
    <mergeCell ref="J2:P2"/>
    <mergeCell ref="Q7:X7"/>
    <mergeCell ref="U3:V3"/>
    <mergeCell ref="Q2:X2"/>
    <mergeCell ref="Q3:R3"/>
    <mergeCell ref="F4:H7"/>
    <mergeCell ref="G24:H24"/>
    <mergeCell ref="D29:E29"/>
    <mergeCell ref="C12:E12"/>
    <mergeCell ref="F12:H12"/>
    <mergeCell ref="F16:H16"/>
    <mergeCell ref="G14:H14"/>
    <mergeCell ref="G15:H15"/>
    <mergeCell ref="F13:H13"/>
    <mergeCell ref="C17:E17"/>
    <mergeCell ref="F17:H17"/>
    <mergeCell ref="A18:X18"/>
    <mergeCell ref="A17:B17"/>
    <mergeCell ref="A19:X19"/>
    <mergeCell ref="G20:H20"/>
    <mergeCell ref="B26:C26"/>
    <mergeCell ref="B28:X28"/>
  </mergeCells>
  <conditionalFormatting sqref="Q49:X49">
    <cfRule type="cellIs" dxfId="44" priority="347" stopIfTrue="1" operator="notEqual">
      <formula>10</formula>
    </cfRule>
  </conditionalFormatting>
  <conditionalFormatting sqref="Q51:X51">
    <cfRule type="cellIs" dxfId="43" priority="346" stopIfTrue="1" operator="greaterThan">
      <formula>2</formula>
    </cfRule>
  </conditionalFormatting>
  <conditionalFormatting sqref="K49">
    <cfRule type="cellIs" dxfId="42" priority="344" stopIfTrue="1" operator="notEqual">
      <formula>60</formula>
    </cfRule>
  </conditionalFormatting>
  <conditionalFormatting sqref="J49">
    <cfRule type="cellIs" dxfId="41" priority="343" stopIfTrue="1" operator="notEqual">
      <formula>1800</formula>
    </cfRule>
  </conditionalFormatting>
  <conditionalFormatting sqref="K12:K13 K22:K24">
    <cfRule type="cellIs" dxfId="40" priority="260" stopIfTrue="1" operator="lessThan">
      <formula>3</formula>
    </cfRule>
  </conditionalFormatting>
  <conditionalFormatting sqref="L22:L24 L12:L13">
    <cfRule type="cellIs" dxfId="39" priority="209" stopIfTrue="1" operator="notEqual">
      <formula>M12+N12+O12</formula>
    </cfRule>
  </conditionalFormatting>
  <conditionalFormatting sqref="L15">
    <cfRule type="cellIs" dxfId="38" priority="208" stopIfTrue="1" operator="notEqual">
      <formula>M15+N15+O15</formula>
    </cfRule>
  </conditionalFormatting>
  <conditionalFormatting sqref="L20:L21">
    <cfRule type="cellIs" dxfId="37" priority="206" stopIfTrue="1" operator="notEqual">
      <formula>M20+N20+O20</formula>
    </cfRule>
  </conditionalFormatting>
  <conditionalFormatting sqref="L29">
    <cfRule type="cellIs" dxfId="36" priority="168" stopIfTrue="1" operator="notEqual">
      <formula>M29+N29+O29</formula>
    </cfRule>
  </conditionalFormatting>
  <conditionalFormatting sqref="L44">
    <cfRule type="cellIs" dxfId="35" priority="150" stopIfTrue="1" operator="notEqual">
      <formula>M44+N44+O44</formula>
    </cfRule>
  </conditionalFormatting>
  <conditionalFormatting sqref="L45">
    <cfRule type="cellIs" dxfId="34" priority="149" stopIfTrue="1" operator="notEqual">
      <formula>M45+N45+O45</formula>
    </cfRule>
  </conditionalFormatting>
  <conditionalFormatting sqref="L46">
    <cfRule type="cellIs" dxfId="33" priority="148" stopIfTrue="1" operator="notEqual">
      <formula>M46+N46+O46</formula>
    </cfRule>
  </conditionalFormatting>
  <conditionalFormatting sqref="L16">
    <cfRule type="cellIs" dxfId="32" priority="127" stopIfTrue="1" operator="notEqual">
      <formula>M16+N16+O16</formula>
    </cfRule>
  </conditionalFormatting>
  <conditionalFormatting sqref="K16">
    <cfRule type="cellIs" dxfId="31" priority="118" stopIfTrue="1" operator="lessThan">
      <formula>3</formula>
    </cfRule>
  </conditionalFormatting>
  <conditionalFormatting sqref="K14">
    <cfRule type="cellIs" dxfId="30" priority="91" stopIfTrue="1" operator="lessThan">
      <formula>3</formula>
    </cfRule>
  </conditionalFormatting>
  <conditionalFormatting sqref="K15">
    <cfRule type="cellIs" dxfId="29" priority="90" stopIfTrue="1" operator="lessThan">
      <formula>3</formula>
    </cfRule>
  </conditionalFormatting>
  <conditionalFormatting sqref="K20:K21">
    <cfRule type="cellIs" dxfId="28" priority="88" stopIfTrue="1" operator="lessThan">
      <formula>3</formula>
    </cfRule>
  </conditionalFormatting>
  <conditionalFormatting sqref="K29">
    <cfRule type="cellIs" dxfId="27" priority="61" stopIfTrue="1" operator="lessThan">
      <formula>3</formula>
    </cfRule>
  </conditionalFormatting>
  <conditionalFormatting sqref="K44">
    <cfRule type="cellIs" dxfId="26" priority="45" stopIfTrue="1" operator="lessThan">
      <formula>3</formula>
    </cfRule>
  </conditionalFormatting>
  <conditionalFormatting sqref="K45">
    <cfRule type="cellIs" dxfId="25" priority="44" stopIfTrue="1" operator="lessThan">
      <formula>3</formula>
    </cfRule>
  </conditionalFormatting>
  <conditionalFormatting sqref="K46">
    <cfRule type="cellIs" dxfId="24" priority="43" stopIfTrue="1" operator="lessThan">
      <formula>3</formula>
    </cfRule>
  </conditionalFormatting>
  <conditionalFormatting sqref="K47">
    <cfRule type="cellIs" dxfId="23" priority="25" stopIfTrue="1" operator="lessThan">
      <formula>15</formula>
    </cfRule>
  </conditionalFormatting>
  <conditionalFormatting sqref="Q54">
    <cfRule type="cellIs" dxfId="22" priority="24" stopIfTrue="1" operator="greaterThan">
      <formula>8</formula>
    </cfRule>
  </conditionalFormatting>
  <conditionalFormatting sqref="R54">
    <cfRule type="cellIs" dxfId="21" priority="23" stopIfTrue="1" operator="greaterThan">
      <formula>8</formula>
    </cfRule>
  </conditionalFormatting>
  <conditionalFormatting sqref="S54">
    <cfRule type="cellIs" dxfId="20" priority="22" stopIfTrue="1" operator="greaterThan">
      <formula>8</formula>
    </cfRule>
  </conditionalFormatting>
  <conditionalFormatting sqref="T54">
    <cfRule type="cellIs" dxfId="19" priority="21" stopIfTrue="1" operator="greaterThan">
      <formula>8</formula>
    </cfRule>
  </conditionalFormatting>
  <conditionalFormatting sqref="U54">
    <cfRule type="cellIs" dxfId="18" priority="20" stopIfTrue="1" operator="greaterThan">
      <formula>8</formula>
    </cfRule>
  </conditionalFormatting>
  <conditionalFormatting sqref="V54">
    <cfRule type="cellIs" dxfId="17" priority="19" stopIfTrue="1" operator="greaterThan">
      <formula>8</formula>
    </cfRule>
  </conditionalFormatting>
  <conditionalFormatting sqref="W54">
    <cfRule type="cellIs" dxfId="16" priority="18" stopIfTrue="1" operator="greaterThan">
      <formula>8</formula>
    </cfRule>
  </conditionalFormatting>
  <conditionalFormatting sqref="X54">
    <cfRule type="cellIs" dxfId="15" priority="17" stopIfTrue="1" operator="greaterThan">
      <formula>8</formula>
    </cfRule>
  </conditionalFormatting>
  <conditionalFormatting sqref="K30">
    <cfRule type="cellIs" dxfId="14" priority="15" stopIfTrue="1" operator="lessThan">
      <formula>6</formula>
    </cfRule>
  </conditionalFormatting>
  <conditionalFormatting sqref="L33">
    <cfRule type="cellIs" dxfId="13" priority="14" stopIfTrue="1" operator="notEqual">
      <formula>M33+N33+O33</formula>
    </cfRule>
  </conditionalFormatting>
  <conditionalFormatting sqref="L34">
    <cfRule type="cellIs" dxfId="12" priority="13" stopIfTrue="1" operator="notEqual">
      <formula>M34+N34+O34</formula>
    </cfRule>
  </conditionalFormatting>
  <conditionalFormatting sqref="L35">
    <cfRule type="cellIs" dxfId="11" priority="12" stopIfTrue="1" operator="notEqual">
      <formula>M35+N35+O35</formula>
    </cfRule>
  </conditionalFormatting>
  <conditionalFormatting sqref="L36">
    <cfRule type="cellIs" dxfId="10" priority="11" stopIfTrue="1" operator="notEqual">
      <formula>M36+N36+O36</formula>
    </cfRule>
  </conditionalFormatting>
  <conditionalFormatting sqref="L37">
    <cfRule type="cellIs" dxfId="9" priority="10" stopIfTrue="1" operator="notEqual">
      <formula>M37+N37+O37</formula>
    </cfRule>
  </conditionalFormatting>
  <conditionalFormatting sqref="L38">
    <cfRule type="cellIs" dxfId="8" priority="9" stopIfTrue="1" operator="notEqual">
      <formula>M38+N38+O38</formula>
    </cfRule>
  </conditionalFormatting>
  <conditionalFormatting sqref="K33">
    <cfRule type="cellIs" dxfId="7" priority="8" stopIfTrue="1" operator="lessThan">
      <formula>3</formula>
    </cfRule>
  </conditionalFormatting>
  <conditionalFormatting sqref="K34">
    <cfRule type="cellIs" dxfId="6" priority="7" stopIfTrue="1" operator="lessThan">
      <formula>3</formula>
    </cfRule>
  </conditionalFormatting>
  <conditionalFormatting sqref="K35">
    <cfRule type="cellIs" dxfId="5" priority="6" stopIfTrue="1" operator="lessThan">
      <formula>3</formula>
    </cfRule>
  </conditionalFormatting>
  <conditionalFormatting sqref="K36">
    <cfRule type="cellIs" dxfId="4" priority="5" stopIfTrue="1" operator="lessThan">
      <formula>3</formula>
    </cfRule>
  </conditionalFormatting>
  <conditionalFormatting sqref="K37">
    <cfRule type="cellIs" dxfId="3" priority="4" stopIfTrue="1" operator="lessThan">
      <formula>3</formula>
    </cfRule>
  </conditionalFormatting>
  <conditionalFormatting sqref="K38">
    <cfRule type="cellIs" dxfId="2" priority="3" stopIfTrue="1" operator="lessThan">
      <formula>3</formula>
    </cfRule>
  </conditionalFormatting>
  <conditionalFormatting sqref="L25">
    <cfRule type="cellIs" dxfId="1" priority="1" stopIfTrue="1" operator="notEqual">
      <formula>M25+N25+O25</formula>
    </cfRule>
  </conditionalFormatting>
  <conditionalFormatting sqref="L14">
    <cfRule type="cellIs" dxfId="0" priority="349" stopIfTrue="1" operator="notEqual">
      <formula>#REF!+M14+O14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46" fitToHeight="5" orientation="portrait" horizontalDpi="4294967293" verticalDpi="4294967294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V31"/>
  <sheetViews>
    <sheetView zoomScale="55" zoomScaleNormal="55" workbookViewId="0">
      <selection activeCell="AF17" sqref="AF17"/>
    </sheetView>
  </sheetViews>
  <sheetFormatPr defaultColWidth="8.85546875" defaultRowHeight="12.75"/>
  <cols>
    <col min="1" max="21" width="8.7109375" style="120" customWidth="1"/>
    <col min="22" max="16384" width="8.85546875" style="120"/>
  </cols>
  <sheetData>
    <row r="2" spans="1:21" s="181" customFormat="1" ht="19.899999999999999" customHeight="1" thickBot="1">
      <c r="A2" s="408" t="s">
        <v>108</v>
      </c>
      <c r="B2" s="408"/>
      <c r="C2" s="408"/>
      <c r="D2" s="46"/>
      <c r="E2" s="47"/>
      <c r="F2" s="47"/>
      <c r="G2" s="47"/>
      <c r="H2" s="48"/>
      <c r="I2" s="49"/>
      <c r="J2" s="49"/>
      <c r="K2" s="50"/>
      <c r="L2" s="180"/>
      <c r="M2" s="408" t="s">
        <v>109</v>
      </c>
      <c r="N2" s="408"/>
      <c r="O2" s="408"/>
      <c r="P2" s="408"/>
      <c r="Q2" s="49"/>
      <c r="R2" s="49"/>
      <c r="S2" s="49"/>
      <c r="T2" s="49"/>
      <c r="U2" s="49"/>
    </row>
    <row r="3" spans="1:21" s="181" customFormat="1" ht="16.5" customHeight="1">
      <c r="A3" s="409" t="s">
        <v>46</v>
      </c>
      <c r="B3" s="411" t="s">
        <v>47</v>
      </c>
      <c r="C3" s="411"/>
      <c r="D3" s="411"/>
      <c r="E3" s="411"/>
      <c r="F3" s="411"/>
      <c r="G3" s="411"/>
      <c r="H3" s="413" t="s">
        <v>48</v>
      </c>
      <c r="I3" s="411" t="s">
        <v>49</v>
      </c>
      <c r="J3" s="411"/>
      <c r="K3" s="415"/>
      <c r="L3" s="180"/>
      <c r="M3" s="416" t="s">
        <v>50</v>
      </c>
      <c r="N3" s="417"/>
      <c r="O3" s="420" t="s">
        <v>51</v>
      </c>
      <c r="P3" s="421"/>
      <c r="Q3" s="421"/>
      <c r="R3" s="421"/>
      <c r="S3" s="421"/>
      <c r="T3" s="422"/>
      <c r="U3" s="429" t="s">
        <v>48</v>
      </c>
    </row>
    <row r="4" spans="1:21" s="181" customFormat="1" ht="16.5" customHeight="1">
      <c r="A4" s="410"/>
      <c r="B4" s="412"/>
      <c r="C4" s="412"/>
      <c r="D4" s="412"/>
      <c r="E4" s="412"/>
      <c r="F4" s="412"/>
      <c r="G4" s="412"/>
      <c r="H4" s="414"/>
      <c r="I4" s="412" t="s">
        <v>52</v>
      </c>
      <c r="J4" s="432" t="s">
        <v>53</v>
      </c>
      <c r="K4" s="433"/>
      <c r="L4" s="180"/>
      <c r="M4" s="418"/>
      <c r="N4" s="419"/>
      <c r="O4" s="423"/>
      <c r="P4" s="424"/>
      <c r="Q4" s="424"/>
      <c r="R4" s="424"/>
      <c r="S4" s="424"/>
      <c r="T4" s="425"/>
      <c r="U4" s="430"/>
    </row>
    <row r="5" spans="1:21" s="181" customFormat="1" ht="27" customHeight="1">
      <c r="A5" s="410"/>
      <c r="B5" s="412"/>
      <c r="C5" s="412"/>
      <c r="D5" s="412"/>
      <c r="E5" s="412"/>
      <c r="F5" s="412"/>
      <c r="G5" s="412"/>
      <c r="H5" s="414"/>
      <c r="I5" s="412"/>
      <c r="J5" s="432"/>
      <c r="K5" s="433"/>
      <c r="L5" s="180"/>
      <c r="M5" s="418"/>
      <c r="N5" s="419"/>
      <c r="O5" s="426"/>
      <c r="P5" s="427"/>
      <c r="Q5" s="427"/>
      <c r="R5" s="427"/>
      <c r="S5" s="427"/>
      <c r="T5" s="428"/>
      <c r="U5" s="431"/>
    </row>
    <row r="6" spans="1:21" s="181" customFormat="1" ht="30" customHeight="1" thickBot="1">
      <c r="A6" s="117" t="str">
        <f>ЗМІСТ!A29</f>
        <v>ОК. 12</v>
      </c>
      <c r="B6" s="434" t="str">
        <f>ЗМІСТ!B29</f>
        <v>Асистентська практика у закладах вищої освіти</v>
      </c>
      <c r="C6" s="434"/>
      <c r="D6" s="434"/>
      <c r="E6" s="434"/>
      <c r="F6" s="434"/>
      <c r="G6" s="434"/>
      <c r="H6" s="118">
        <v>5.6</v>
      </c>
      <c r="I6" s="119">
        <f>ROUNDDOWN(SUM(ЗМІСТ!Q29:X29)/1.5,0)</f>
        <v>4</v>
      </c>
      <c r="J6" s="435"/>
      <c r="K6" s="436"/>
      <c r="L6" s="180"/>
      <c r="M6" s="437" t="s">
        <v>106</v>
      </c>
      <c r="N6" s="438"/>
      <c r="O6" s="439"/>
      <c r="P6" s="440"/>
      <c r="Q6" s="440"/>
      <c r="R6" s="440"/>
      <c r="S6" s="440"/>
      <c r="T6" s="441"/>
      <c r="U6" s="208">
        <v>8</v>
      </c>
    </row>
    <row r="9" spans="1:21" ht="19.899999999999999" customHeight="1" thickBot="1">
      <c r="A9" s="442" t="s">
        <v>54</v>
      </c>
      <c r="B9" s="442"/>
      <c r="C9" s="442"/>
      <c r="D9" s="44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4.95" customHeight="1">
      <c r="A10" s="443" t="s">
        <v>55</v>
      </c>
      <c r="B10" s="444"/>
      <c r="C10" s="444"/>
      <c r="D10" s="444"/>
      <c r="E10" s="444"/>
      <c r="F10" s="444"/>
      <c r="G10" s="444"/>
      <c r="H10" s="444"/>
      <c r="I10" s="51" t="s">
        <v>56</v>
      </c>
      <c r="J10" s="51" t="s">
        <v>57</v>
      </c>
      <c r="K10" s="51" t="s">
        <v>58</v>
      </c>
      <c r="L10" s="51" t="s">
        <v>59</v>
      </c>
      <c r="M10" s="51" t="s">
        <v>60</v>
      </c>
      <c r="N10" s="51" t="s">
        <v>61</v>
      </c>
      <c r="O10" s="51" t="s">
        <v>62</v>
      </c>
      <c r="P10" s="51" t="s">
        <v>63</v>
      </c>
      <c r="Q10" s="445" t="s">
        <v>42</v>
      </c>
      <c r="R10" s="445"/>
      <c r="S10" s="445"/>
      <c r="T10" s="445"/>
      <c r="U10" s="446"/>
    </row>
    <row r="11" spans="1:21" ht="24.95" customHeight="1">
      <c r="A11" s="447" t="s">
        <v>90</v>
      </c>
      <c r="B11" s="448"/>
      <c r="C11" s="448"/>
      <c r="D11" s="448"/>
      <c r="E11" s="448"/>
      <c r="F11" s="448"/>
      <c r="G11" s="448"/>
      <c r="H11" s="448"/>
      <c r="I11" s="52">
        <f>ЗМІСТ!Q6</f>
        <v>18</v>
      </c>
      <c r="J11" s="52">
        <f>ЗМІСТ!R6</f>
        <v>18</v>
      </c>
      <c r="K11" s="52">
        <f>ЗМІСТ!S6</f>
        <v>18</v>
      </c>
      <c r="L11" s="52">
        <f>ЗМІСТ!T6</f>
        <v>18</v>
      </c>
      <c r="M11" s="52">
        <f>ЗМІСТ!U6</f>
        <v>18</v>
      </c>
      <c r="N11" s="52">
        <f>ЗМІСТ!V6</f>
        <v>18</v>
      </c>
      <c r="O11" s="52">
        <f>ЗМІСТ!W6</f>
        <v>0</v>
      </c>
      <c r="P11" s="52">
        <f>ЗМІСТ!X6</f>
        <v>0</v>
      </c>
      <c r="Q11" s="449">
        <f>SUM(I11:P11)</f>
        <v>108</v>
      </c>
      <c r="R11" s="449"/>
      <c r="S11" s="449"/>
      <c r="T11" s="449"/>
      <c r="U11" s="450"/>
    </row>
    <row r="12" spans="1:21" ht="24.95" customHeight="1">
      <c r="A12" s="447" t="s">
        <v>111</v>
      </c>
      <c r="B12" s="448"/>
      <c r="C12" s="448"/>
      <c r="D12" s="448"/>
      <c r="E12" s="448"/>
      <c r="F12" s="448"/>
      <c r="G12" s="448"/>
      <c r="H12" s="448"/>
      <c r="I12" s="52">
        <f>I11-ROUNDDOWN(SUM(ЗМІСТ!Q29:Q29)/1.5,0)</f>
        <v>18</v>
      </c>
      <c r="J12" s="52">
        <f>J11-ROUNDDOWN(SUM(ЗМІСТ!R29:R29)/1.5,0)</f>
        <v>18</v>
      </c>
      <c r="K12" s="52">
        <f>K11-ROUNDDOWN(SUM(ЗМІСТ!S29:S29)/1.5,0)</f>
        <v>18</v>
      </c>
      <c r="L12" s="52">
        <f>L11-ROUNDDOWN(SUM(ЗМІСТ!T29:T29)/1.5,0)</f>
        <v>18</v>
      </c>
      <c r="M12" s="52">
        <f>M11-ROUNDDOWN(SUM(ЗМІСТ!U29:U29)/1.5,0)</f>
        <v>16</v>
      </c>
      <c r="N12" s="52">
        <f>N11-ROUNDDOWN(SUM(ЗМІСТ!V29:V29)/1.5,0)</f>
        <v>16</v>
      </c>
      <c r="O12" s="52">
        <f>O11-ROUNDDOWN(SUM(ЗМІСТ!W29:W29)/1.5,0)</f>
        <v>0</v>
      </c>
      <c r="P12" s="52">
        <f>P11-ROUNDDOWN(SUM(ЗМІСТ!X29:X29)/1.5,0)</f>
        <v>0</v>
      </c>
      <c r="Q12" s="449">
        <f>SUM(I12:P12)</f>
        <v>104</v>
      </c>
      <c r="R12" s="449"/>
      <c r="S12" s="449"/>
      <c r="T12" s="449"/>
      <c r="U12" s="450"/>
    </row>
    <row r="13" spans="1:21" ht="24.95" customHeight="1">
      <c r="A13" s="447" t="s">
        <v>64</v>
      </c>
      <c r="B13" s="448"/>
      <c r="C13" s="448"/>
      <c r="D13" s="448"/>
      <c r="E13" s="448"/>
      <c r="F13" s="448"/>
      <c r="G13" s="448"/>
      <c r="H13" s="448"/>
      <c r="I13" s="186">
        <v>24</v>
      </c>
      <c r="J13" s="186">
        <v>26</v>
      </c>
      <c r="K13" s="186">
        <v>24</v>
      </c>
      <c r="L13" s="186">
        <v>26</v>
      </c>
      <c r="M13" s="186">
        <v>24</v>
      </c>
      <c r="N13" s="186">
        <v>26</v>
      </c>
      <c r="O13" s="186">
        <v>0</v>
      </c>
      <c r="P13" s="186">
        <v>0</v>
      </c>
      <c r="Q13" s="449">
        <f>SUM(I13:P13)</f>
        <v>150</v>
      </c>
      <c r="R13" s="449"/>
      <c r="S13" s="449"/>
      <c r="T13" s="449"/>
      <c r="U13" s="450"/>
    </row>
    <row r="14" spans="1:21" ht="24.95" customHeight="1">
      <c r="A14" s="447" t="s">
        <v>65</v>
      </c>
      <c r="B14" s="448"/>
      <c r="C14" s="448"/>
      <c r="D14" s="448"/>
      <c r="E14" s="448"/>
      <c r="F14" s="448"/>
      <c r="G14" s="448"/>
      <c r="H14" s="448"/>
      <c r="I14" s="53">
        <f t="shared" ref="I14:N14" si="0">I13/I11</f>
        <v>1.3333333333333333</v>
      </c>
      <c r="J14" s="53">
        <f t="shared" si="0"/>
        <v>1.4444444444444444</v>
      </c>
      <c r="K14" s="53">
        <f t="shared" si="0"/>
        <v>1.3333333333333333</v>
      </c>
      <c r="L14" s="53">
        <f t="shared" si="0"/>
        <v>1.4444444444444444</v>
      </c>
      <c r="M14" s="53">
        <f t="shared" si="0"/>
        <v>1.3333333333333333</v>
      </c>
      <c r="N14" s="53">
        <f t="shared" si="0"/>
        <v>1.4444444444444444</v>
      </c>
      <c r="O14" s="53">
        <v>0</v>
      </c>
      <c r="P14" s="53">
        <v>0</v>
      </c>
      <c r="Q14" s="451"/>
      <c r="R14" s="451"/>
      <c r="S14" s="451"/>
      <c r="T14" s="451"/>
      <c r="U14" s="452"/>
    </row>
    <row r="15" spans="1:21" ht="24.95" customHeight="1">
      <c r="A15" s="453" t="s">
        <v>66</v>
      </c>
      <c r="B15" s="454"/>
      <c r="C15" s="454"/>
      <c r="D15" s="454"/>
      <c r="E15" s="454"/>
      <c r="F15" s="454"/>
      <c r="G15" s="454"/>
      <c r="H15" s="454"/>
      <c r="I15" s="53">
        <f>ЗМІСТ!Q49</f>
        <v>10</v>
      </c>
      <c r="J15" s="53">
        <f>ЗМІСТ!R49</f>
        <v>12</v>
      </c>
      <c r="K15" s="53">
        <f>ЗМІСТ!S49</f>
        <v>8</v>
      </c>
      <c r="L15" s="53">
        <f>ЗМІСТ!T49</f>
        <v>16</v>
      </c>
      <c r="M15" s="53">
        <f>ЗМІСТ!U49</f>
        <v>3</v>
      </c>
      <c r="N15" s="53">
        <f>ЗМІСТ!V49</f>
        <v>11</v>
      </c>
      <c r="O15" s="53">
        <f>ЗМІСТ!W49</f>
        <v>0</v>
      </c>
      <c r="P15" s="53">
        <f>ЗМІСТ!X49</f>
        <v>0</v>
      </c>
      <c r="Q15" s="455">
        <f>SUM(I15:P15)</f>
        <v>60</v>
      </c>
      <c r="R15" s="455"/>
      <c r="S15" s="455"/>
      <c r="T15" s="455"/>
      <c r="U15" s="456"/>
    </row>
    <row r="16" spans="1:21" ht="24.95" customHeight="1">
      <c r="A16" s="447" t="s">
        <v>67</v>
      </c>
      <c r="B16" s="448"/>
      <c r="C16" s="448"/>
      <c r="D16" s="448"/>
      <c r="E16" s="448"/>
      <c r="F16" s="448"/>
      <c r="G16" s="448"/>
      <c r="H16" s="448"/>
      <c r="I16" s="7">
        <f>ЗМІСТ!Q51</f>
        <v>0</v>
      </c>
      <c r="J16" s="7">
        <f>ЗМІСТ!R51</f>
        <v>0</v>
      </c>
      <c r="K16" s="7">
        <f>ЗМІСТ!S51</f>
        <v>0</v>
      </c>
      <c r="L16" s="7">
        <f>ЗМІСТ!T51</f>
        <v>0</v>
      </c>
      <c r="M16" s="7">
        <f>ЗМІСТ!U51</f>
        <v>0</v>
      </c>
      <c r="N16" s="7">
        <f>ЗМІСТ!V51</f>
        <v>0</v>
      </c>
      <c r="O16" s="7">
        <f>ЗМІСТ!W51</f>
        <v>0</v>
      </c>
      <c r="P16" s="7">
        <f>ЗМІСТ!X51</f>
        <v>0</v>
      </c>
      <c r="Q16" s="451">
        <f>SUM(I16:P16)</f>
        <v>0</v>
      </c>
      <c r="R16" s="451"/>
      <c r="S16" s="451"/>
      <c r="T16" s="451"/>
      <c r="U16" s="452"/>
    </row>
    <row r="17" spans="1:22" ht="24.95" customHeight="1">
      <c r="A17" s="447" t="s">
        <v>91</v>
      </c>
      <c r="B17" s="448"/>
      <c r="C17" s="448"/>
      <c r="D17" s="448"/>
      <c r="E17" s="448"/>
      <c r="F17" s="448"/>
      <c r="G17" s="448"/>
      <c r="H17" s="448"/>
      <c r="I17" s="7">
        <f>ЗМІСТ!Q52</f>
        <v>3</v>
      </c>
      <c r="J17" s="7">
        <f>ЗМІСТ!R52</f>
        <v>2</v>
      </c>
      <c r="K17" s="7">
        <f>ЗМІСТ!S52</f>
        <v>2</v>
      </c>
      <c r="L17" s="7">
        <f>ЗМІСТ!T52</f>
        <v>2</v>
      </c>
      <c r="M17" s="7">
        <f>ЗМІСТ!U52</f>
        <v>1</v>
      </c>
      <c r="N17" s="7">
        <f>ЗМІСТ!V52</f>
        <v>3</v>
      </c>
      <c r="O17" s="7">
        <f>ЗМІСТ!W52</f>
        <v>0</v>
      </c>
      <c r="P17" s="7">
        <f>ЗМІСТ!X52</f>
        <v>0</v>
      </c>
      <c r="Q17" s="451">
        <f>SUM(I17:P17)</f>
        <v>13</v>
      </c>
      <c r="R17" s="451"/>
      <c r="S17" s="451"/>
      <c r="T17" s="451"/>
      <c r="U17" s="452"/>
    </row>
    <row r="18" spans="1:22" ht="24.95" customHeight="1" thickBot="1">
      <c r="A18" s="459" t="s">
        <v>95</v>
      </c>
      <c r="B18" s="460"/>
      <c r="C18" s="460"/>
      <c r="D18" s="460"/>
      <c r="E18" s="460"/>
      <c r="F18" s="460"/>
      <c r="G18" s="460"/>
      <c r="H18" s="460"/>
      <c r="I18" s="54">
        <f>ЗМІСТ!Q53</f>
        <v>0</v>
      </c>
      <c r="J18" s="54">
        <f>ЗМІСТ!R53</f>
        <v>0</v>
      </c>
      <c r="K18" s="54">
        <f>ЗМІСТ!S53</f>
        <v>0</v>
      </c>
      <c r="L18" s="54">
        <f>ЗМІСТ!T53</f>
        <v>0</v>
      </c>
      <c r="M18" s="54">
        <v>0</v>
      </c>
      <c r="N18" s="54">
        <f>ЗМІСТ!V53</f>
        <v>1</v>
      </c>
      <c r="O18" s="54">
        <f>ЗМІСТ!W53</f>
        <v>0</v>
      </c>
      <c r="P18" s="54">
        <f>ЗМІСТ!X53</f>
        <v>0</v>
      </c>
      <c r="Q18" s="461">
        <v>1</v>
      </c>
      <c r="R18" s="461"/>
      <c r="S18" s="461"/>
      <c r="T18" s="461"/>
      <c r="U18" s="462"/>
    </row>
    <row r="19" spans="1:22" ht="15.6" customHeight="1"/>
    <row r="20" spans="1:22" ht="15.6" customHeight="1"/>
    <row r="21" spans="1:22" s="181" customFormat="1" ht="24.75" customHeight="1">
      <c r="A21" s="457" t="s">
        <v>92</v>
      </c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2" spans="1:22" s="182" customFormat="1" ht="18.75">
      <c r="A22" s="55"/>
      <c r="B22" s="56"/>
      <c r="C22" s="57"/>
      <c r="D22" s="58"/>
      <c r="E22" s="59"/>
      <c r="F22" s="59"/>
      <c r="G22" s="59"/>
      <c r="H22" s="60"/>
      <c r="I22" s="61"/>
      <c r="J22" s="61"/>
      <c r="K22" s="59"/>
      <c r="L22" s="59"/>
      <c r="M22" s="59"/>
      <c r="N22" s="59"/>
      <c r="O22" s="59"/>
      <c r="P22" s="59"/>
      <c r="Q22" s="61"/>
      <c r="R22" s="61"/>
      <c r="S22" s="61"/>
      <c r="T22" s="61"/>
      <c r="U22" s="61"/>
    </row>
    <row r="23" spans="1:22" s="183" customFormat="1" ht="18.75">
      <c r="A23" s="62" t="s">
        <v>110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458" t="s">
        <v>68</v>
      </c>
      <c r="N23" s="458"/>
      <c r="O23" s="458"/>
      <c r="P23" s="458"/>
      <c r="Q23" s="458"/>
      <c r="R23" s="458"/>
      <c r="S23" s="458"/>
      <c r="T23" s="458"/>
      <c r="U23" s="458"/>
    </row>
    <row r="24" spans="1:22" s="183" customFormat="1" ht="24.75" customHeight="1">
      <c r="A24" s="64" t="s">
        <v>107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458" t="s">
        <v>169</v>
      </c>
      <c r="N24" s="458"/>
      <c r="O24" s="458"/>
      <c r="P24" s="458"/>
      <c r="Q24" s="458"/>
      <c r="R24" s="458"/>
      <c r="S24" s="458"/>
      <c r="T24" s="458"/>
      <c r="U24" s="458"/>
    </row>
    <row r="25" spans="1:22" s="184" customFormat="1" ht="20.100000000000001" customHeight="1">
      <c r="A25" s="64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2" s="183" customFormat="1" ht="20.100000000000001" customHeight="1">
      <c r="A26" s="65" t="s">
        <v>93</v>
      </c>
      <c r="B26" s="65"/>
      <c r="C26" s="65"/>
      <c r="D26" s="65"/>
      <c r="E26" s="66"/>
      <c r="F26" s="67"/>
      <c r="G26" s="67"/>
      <c r="H26" s="68"/>
      <c r="I26" s="68"/>
      <c r="J26" s="68"/>
      <c r="K26" s="68"/>
      <c r="L26" s="68"/>
      <c r="M26" s="458" t="s">
        <v>94</v>
      </c>
      <c r="N26" s="458"/>
      <c r="O26" s="458"/>
      <c r="P26" s="458"/>
      <c r="Q26" s="458"/>
      <c r="R26" s="458"/>
      <c r="S26" s="458"/>
      <c r="T26" s="458"/>
      <c r="U26" s="458"/>
    </row>
    <row r="27" spans="1:22" s="185" customFormat="1" ht="24.95" customHeight="1">
      <c r="A27" s="63"/>
      <c r="B27" s="63"/>
      <c r="C27" s="69"/>
      <c r="D27" s="69"/>
      <c r="E27" s="63"/>
      <c r="F27" s="63"/>
      <c r="G27" s="63"/>
      <c r="H27" s="63"/>
      <c r="I27" s="63"/>
      <c r="J27" s="63"/>
      <c r="K27" s="63"/>
      <c r="L27" s="63" t="s">
        <v>180</v>
      </c>
      <c r="M27" s="63"/>
      <c r="N27" s="63"/>
      <c r="O27" s="63"/>
      <c r="P27" s="63"/>
      <c r="Q27" s="63"/>
      <c r="R27" s="63"/>
      <c r="S27" s="63" t="s">
        <v>181</v>
      </c>
      <c r="T27" s="63"/>
      <c r="U27" s="63"/>
    </row>
    <row r="28" spans="1:22" s="185" customFormat="1" ht="20.100000000000001" customHeight="1">
      <c r="A28" s="193" t="s">
        <v>113</v>
      </c>
      <c r="B28" s="193"/>
      <c r="C28" s="193"/>
      <c r="D28" s="193"/>
      <c r="E28" s="194"/>
      <c r="F28" s="195"/>
      <c r="G28" s="195"/>
      <c r="H28" s="196"/>
      <c r="I28" s="196"/>
      <c r="J28" s="196"/>
      <c r="K28" s="196"/>
      <c r="L28" s="193" t="s">
        <v>96</v>
      </c>
      <c r="M28" s="197"/>
      <c r="N28" s="193"/>
      <c r="O28" s="193"/>
      <c r="P28" s="193"/>
      <c r="Q28" s="193"/>
      <c r="R28" s="193"/>
      <c r="S28" s="198"/>
      <c r="T28" s="199" t="s">
        <v>170</v>
      </c>
      <c r="U28" s="193"/>
    </row>
    <row r="29" spans="1:22" ht="18.7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25"/>
      <c r="L29" s="241"/>
      <c r="M29" s="225"/>
      <c r="N29" s="225"/>
      <c r="O29" s="225"/>
      <c r="P29" s="225"/>
      <c r="Q29" s="225"/>
      <c r="R29" s="225"/>
      <c r="S29" s="225"/>
      <c r="T29" s="225"/>
      <c r="U29" s="225"/>
      <c r="V29" s="226"/>
    </row>
    <row r="30" spans="1:22" ht="18.75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21"/>
      <c r="M30" s="223"/>
      <c r="N30" s="223"/>
      <c r="O30" s="223"/>
      <c r="P30" s="223"/>
      <c r="Q30" s="222"/>
      <c r="R30" s="222"/>
      <c r="S30" s="223"/>
      <c r="T30" s="222"/>
      <c r="U30" s="223"/>
      <c r="V30" s="224"/>
    </row>
    <row r="31" spans="1:22"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</row>
  </sheetData>
  <sheetProtection deleteRows="0"/>
  <customSheetViews>
    <customSheetView guid="{84D637A6-AA38-4438-AF5B-7DC54B64D6C3}" scale="55" fitToPage="1">
      <selection activeCell="T35" sqref="T35"/>
      <pageMargins left="0.39370078740157483" right="0.39370078740157483" top="0.39370078740157483" bottom="0.39370078740157483" header="0.51181102362204722" footer="0.51181102362204722"/>
      <printOptions horizontalCentered="1"/>
      <pageSetup paperSize="9" scale="53" orientation="portrait" horizontalDpi="4294967294" verticalDpi="300" r:id="rId1"/>
    </customSheetView>
  </customSheetViews>
  <mergeCells count="38">
    <mergeCell ref="M23:U23"/>
    <mergeCell ref="M24:U24"/>
    <mergeCell ref="M26:U26"/>
    <mergeCell ref="A17:H17"/>
    <mergeCell ref="Q17:U17"/>
    <mergeCell ref="A18:H18"/>
    <mergeCell ref="Q18:U18"/>
    <mergeCell ref="A15:H15"/>
    <mergeCell ref="Q15:U15"/>
    <mergeCell ref="A16:H16"/>
    <mergeCell ref="Q16:U16"/>
    <mergeCell ref="A21:U21"/>
    <mergeCell ref="A13:H13"/>
    <mergeCell ref="Q13:U13"/>
    <mergeCell ref="A12:H12"/>
    <mergeCell ref="Q12:U12"/>
    <mergeCell ref="A14:H14"/>
    <mergeCell ref="Q14:U14"/>
    <mergeCell ref="A9:D9"/>
    <mergeCell ref="A10:H10"/>
    <mergeCell ref="Q10:U10"/>
    <mergeCell ref="A11:H11"/>
    <mergeCell ref="Q11:U11"/>
    <mergeCell ref="U3:U5"/>
    <mergeCell ref="I4:I5"/>
    <mergeCell ref="J4:K5"/>
    <mergeCell ref="B6:G6"/>
    <mergeCell ref="J6:K6"/>
    <mergeCell ref="M6:N6"/>
    <mergeCell ref="O6:T6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3" orientation="portrait" horizontalDpi="4294967294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ГРАФІК</vt:lpstr>
      <vt:lpstr>ЗМІСТ</vt:lpstr>
      <vt:lpstr>3 частина</vt:lpstr>
      <vt:lpstr>ЗМІСТ!Область_печати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user</cp:lastModifiedBy>
  <cp:lastPrinted>2021-03-19T08:56:23Z</cp:lastPrinted>
  <dcterms:created xsi:type="dcterms:W3CDTF">2003-11-28T18:06:16Z</dcterms:created>
  <dcterms:modified xsi:type="dcterms:W3CDTF">2021-05-21T12:58:17Z</dcterms:modified>
</cp:coreProperties>
</file>